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Planilhas Revisadas 15-abr\"/>
    </mc:Choice>
  </mc:AlternateContent>
  <bookViews>
    <workbookView xWindow="0" yWindow="0" windowWidth="20490" windowHeight="7530"/>
  </bookViews>
  <sheets>
    <sheet name="Fluxo de Caixa Operacional" sheetId="3" r:id="rId1"/>
    <sheet name="Instruções" sheetId="4" r:id="rId2"/>
  </sheets>
  <definedNames>
    <definedName name="_xlnm.Print_Area" localSheetId="0">'Fluxo de Caixa Operacional'!$B$3:$M$39</definedName>
  </definedNames>
  <calcPr calcId="171027" concurrentCalc="0"/>
</workbook>
</file>

<file path=xl/calcChain.xml><?xml version="1.0" encoding="utf-8"?>
<calcChain xmlns="http://schemas.openxmlformats.org/spreadsheetml/2006/main">
  <c r="M12" i="3" l="1"/>
  <c r="M11" i="3"/>
  <c r="G8" i="3"/>
  <c r="G9" i="3"/>
  <c r="H9" i="3"/>
  <c r="G18" i="3"/>
  <c r="H18" i="3"/>
  <c r="J24" i="3"/>
  <c r="J25" i="3"/>
  <c r="J26" i="3"/>
  <c r="H24" i="3"/>
  <c r="H25" i="3"/>
  <c r="G19" i="3"/>
  <c r="G11" i="3"/>
  <c r="H11" i="3"/>
  <c r="I11" i="3"/>
  <c r="J11" i="3"/>
  <c r="K11" i="3"/>
  <c r="L11" i="3"/>
  <c r="G12" i="3"/>
  <c r="H12" i="3"/>
  <c r="I12" i="3"/>
  <c r="J12" i="3"/>
  <c r="K12" i="3"/>
  <c r="L12" i="3"/>
  <c r="G10" i="3"/>
  <c r="H8" i="3"/>
  <c r="I8" i="3"/>
  <c r="J8" i="3"/>
  <c r="K8" i="3"/>
  <c r="L8" i="3"/>
  <c r="M8" i="3"/>
  <c r="H26" i="3"/>
  <c r="G14" i="3"/>
  <c r="H19" i="3"/>
  <c r="H20" i="3"/>
  <c r="H13" i="3"/>
  <c r="H10" i="3"/>
  <c r="H14" i="3"/>
  <c r="I18" i="3"/>
  <c r="I9" i="3"/>
  <c r="J18" i="3"/>
  <c r="I19" i="3"/>
  <c r="I20" i="3"/>
  <c r="I13" i="3"/>
  <c r="I10" i="3"/>
  <c r="J9" i="3"/>
  <c r="I14" i="3"/>
  <c r="K18" i="3"/>
  <c r="J19" i="3"/>
  <c r="J20" i="3"/>
  <c r="J13" i="3"/>
  <c r="K9" i="3"/>
  <c r="J10" i="3"/>
  <c r="J14" i="3"/>
  <c r="L9" i="3"/>
  <c r="K10" i="3"/>
  <c r="K19" i="3"/>
  <c r="K20" i="3"/>
  <c r="K13" i="3"/>
  <c r="L18" i="3"/>
  <c r="K14" i="3"/>
  <c r="M18" i="3"/>
  <c r="M19" i="3"/>
  <c r="L19" i="3"/>
  <c r="L20" i="3"/>
  <c r="L13" i="3"/>
  <c r="L10" i="3"/>
  <c r="M9" i="3"/>
  <c r="M20" i="3"/>
  <c r="M13" i="3"/>
  <c r="L14" i="3"/>
  <c r="H27" i="3"/>
  <c r="M10" i="3"/>
  <c r="M14" i="3"/>
  <c r="J27" i="3"/>
  <c r="L27" i="3"/>
</calcChain>
</file>

<file path=xl/sharedStrings.xml><?xml version="1.0" encoding="utf-8"?>
<sst xmlns="http://schemas.openxmlformats.org/spreadsheetml/2006/main" count="62" uniqueCount="54">
  <si>
    <t>Cálculo da Variação do Investimento em Capital de Giro</t>
  </si>
  <si>
    <t>Ke = Custo do Capital Próprio - Remuneração sobre o capital do acionista: PL</t>
  </si>
  <si>
    <t>Ki = Custo do Capital de Terceiros - Custo das fontes externas de recursos/empréstimos: Total do Passivo - PL</t>
  </si>
  <si>
    <t>WACC = Weighted Average Cost of Capital - Custo médio ponderado do capital total da empresa: relação entre os %s de Ke e de Ki</t>
  </si>
  <si>
    <t>Passivo / Investimento  = Relação % entre o passivo oneroso e os investimentos - Denota também a relação entre o capital próprio: Ke e o capital de terceiros: Ki</t>
  </si>
  <si>
    <t>Depreciação</t>
  </si>
  <si>
    <t>g  =</t>
  </si>
  <si>
    <t>DADOS DO ANO BASE:</t>
  </si>
  <si>
    <t>Beta  =</t>
  </si>
  <si>
    <t>Passivo / Investimento  =</t>
  </si>
  <si>
    <t>LOP antes do IR</t>
  </si>
  <si>
    <t>ANO-BASE</t>
  </si>
  <si>
    <t>2005 / 2009</t>
  </si>
  <si>
    <t>2010 ...</t>
  </si>
  <si>
    <t>PERÍODO DE CRESCIMENTO</t>
  </si>
  <si>
    <t>ESTÁVEL</t>
  </si>
  <si>
    <t>IR sobre LOP</t>
  </si>
  <si>
    <t>Receita Vendas</t>
  </si>
  <si>
    <t>Cap. Giro (25%)</t>
  </si>
  <si>
    <t>-</t>
  </si>
  <si>
    <t>Variação no Cap. Giro</t>
  </si>
  <si>
    <t>Prêmio pelo Risco</t>
  </si>
  <si>
    <t>Período Crescimento</t>
  </si>
  <si>
    <t>Período Estabilidade</t>
  </si>
  <si>
    <t>Valor da Empresa Total</t>
  </si>
  <si>
    <t>Valor Explícito</t>
  </si>
  <si>
    <t>Valor Residual</t>
  </si>
  <si>
    <t>Valor Total</t>
  </si>
  <si>
    <t>F.O.C.F.</t>
  </si>
  <si>
    <t>PERPETUIDADE</t>
  </si>
  <si>
    <t>PERÍODO EXPLÍCITO</t>
  </si>
  <si>
    <t>LOP (Lucro Operacional)</t>
  </si>
  <si>
    <t>Despesas de Capital</t>
  </si>
  <si>
    <t>Receita do Ano-Base</t>
  </si>
  <si>
    <t xml:space="preserve">Ke  =  </t>
  </si>
  <si>
    <t xml:space="preserve">Ki  =  </t>
  </si>
  <si>
    <t xml:space="preserve">WACC  =  </t>
  </si>
  <si>
    <t>PREMISSAS:</t>
  </si>
  <si>
    <t>Var. Invest. em Giro</t>
  </si>
  <si>
    <t>LEGENDA:</t>
  </si>
  <si>
    <t>PROJEÇÃO - Free Operating Cash Flow</t>
  </si>
  <si>
    <t>ANÁLISE FINAL - Quadro de Indicadores</t>
  </si>
  <si>
    <t>Beta = Medida indicadora de risco da empresa e do seu setor de atuação. Quanto mais próximo de 1, mais representativa do setor é a empresa</t>
  </si>
  <si>
    <t>Imp. de Renda/Contr. Social</t>
  </si>
  <si>
    <t>1- PERÍODO DE CRESCIMENTO:</t>
  </si>
  <si>
    <t>2- PERÍODO ESTÁVEL:</t>
  </si>
  <si>
    <t>Fluxo de Caixa Operacional</t>
  </si>
  <si>
    <r>
      <t xml:space="preserve">     Valor da Empresa </t>
    </r>
    <r>
      <rPr>
        <sz val="9"/>
        <color indexed="62"/>
        <rFont val="Arial"/>
        <family val="2"/>
      </rPr>
      <t>(por período)</t>
    </r>
    <r>
      <rPr>
        <b/>
        <sz val="9"/>
        <color indexed="62"/>
        <rFont val="Arial"/>
        <family val="2"/>
      </rPr>
      <t xml:space="preserve">  =</t>
    </r>
  </si>
  <si>
    <r>
      <t xml:space="preserve">Capital de Giro </t>
    </r>
    <r>
      <rPr>
        <sz val="8"/>
        <color indexed="62"/>
        <rFont val="Arial"/>
        <family val="2"/>
      </rPr>
      <t>(% da receita)</t>
    </r>
  </si>
  <si>
    <r>
      <t xml:space="preserve">T-Bonds </t>
    </r>
    <r>
      <rPr>
        <sz val="8"/>
        <color indexed="62"/>
        <rFont val="Arial"/>
        <family val="2"/>
      </rPr>
      <t>(para 10 anos)</t>
    </r>
  </si>
  <si>
    <r>
      <t xml:space="preserve">Cust.Dív. </t>
    </r>
    <r>
      <rPr>
        <sz val="8"/>
        <color indexed="62"/>
        <rFont val="Arial"/>
        <family val="2"/>
      </rPr>
      <t>(sem IR+CS)</t>
    </r>
    <r>
      <rPr>
        <sz val="9"/>
        <color indexed="62"/>
        <rFont val="Arial"/>
        <family val="2"/>
      </rPr>
      <t xml:space="preserve">  =</t>
    </r>
  </si>
  <si>
    <r>
      <t xml:space="preserve">T-Bonds = Títulos do Governo Norte-Americano - São utilizados como referência à taxa livre de risco: </t>
    </r>
    <r>
      <rPr>
        <i/>
        <sz val="8"/>
        <color indexed="62"/>
        <rFont val="Arial"/>
        <family val="2"/>
      </rPr>
      <t>Risk Free</t>
    </r>
  </si>
  <si>
    <r>
      <t xml:space="preserve">Prêmio pelo Risco = Pode ser entendido como o risco de mercado - Por exemplo o Risco País: determinado pelas avaliações das agências de </t>
    </r>
    <r>
      <rPr>
        <i/>
        <sz val="8"/>
        <color indexed="62"/>
        <rFont val="Arial"/>
        <family val="2"/>
      </rPr>
      <t>Rating</t>
    </r>
  </si>
  <si>
    <t>PREENCHA ESTA COLUNA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</si>
</sst>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5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8"/>
      <color rgb="FF2687E9"/>
      <name val="Arial"/>
      <family val="2"/>
    </font>
    <font>
      <sz val="10"/>
      <color rgb="FF385A7B"/>
      <name val="Arial"/>
      <family val="2"/>
    </font>
    <font>
      <b/>
      <sz val="8"/>
      <color theme="0"/>
      <name val="Arial"/>
      <family val="2"/>
    </font>
    <font>
      <b/>
      <sz val="8"/>
      <color rgb="FF385A7B"/>
      <name val="Arial"/>
      <family val="2"/>
    </font>
    <font>
      <sz val="8"/>
      <color rgb="FF385A7B"/>
      <name val="Arial"/>
      <family val="2"/>
    </font>
    <font>
      <b/>
      <sz val="9"/>
      <color rgb="FF385A7B"/>
      <name val="Arial"/>
      <family val="2"/>
    </font>
    <font>
      <b/>
      <sz val="10"/>
      <color rgb="FF385A7B"/>
      <name val="Arial"/>
      <family val="2"/>
    </font>
    <font>
      <u/>
      <sz val="8"/>
      <color rgb="FF385A7B"/>
      <name val="Arial"/>
      <family val="2"/>
    </font>
    <font>
      <sz val="9"/>
      <color rgb="FF385A7B"/>
      <name val="Arial"/>
      <family val="2"/>
    </font>
    <font>
      <u/>
      <sz val="8"/>
      <color theme="3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7EED7"/>
        <bgColor indexed="22"/>
      </patternFill>
    </fill>
    <fill>
      <patternFill patternType="solid">
        <fgColor rgb="FF4983BD"/>
        <bgColor indexed="64"/>
      </patternFill>
    </fill>
    <fill>
      <patternFill patternType="solid">
        <fgColor rgb="FFB9DEFA"/>
        <bgColor indexed="64"/>
      </patternFill>
    </fill>
    <fill>
      <patternFill patternType="solid">
        <fgColor rgb="FFE8EDF9"/>
        <bgColor indexed="64"/>
      </patternFill>
    </fill>
    <fill>
      <patternFill patternType="solid">
        <fgColor rgb="FFE8EDF9"/>
        <bgColor indexed="22"/>
      </patternFill>
    </fill>
    <fill>
      <patternFill patternType="solid">
        <fgColor rgb="FFE7F8D9"/>
        <bgColor indexed="42"/>
      </patternFill>
    </fill>
    <fill>
      <patternFill patternType="solid">
        <fgColor rgb="FFB9DEFA"/>
      </patternFill>
    </fill>
    <fill>
      <patternFill patternType="solid">
        <fgColor rgb="FFF6F8FB"/>
        <bgColor indexed="64"/>
      </patternFill>
    </fill>
    <fill>
      <patternFill patternType="solid">
        <fgColor rgb="FFF6F8FB"/>
        <bgColor indexed="22"/>
      </patternFill>
    </fill>
    <fill>
      <patternFill patternType="solid">
        <fgColor rgb="FFC6E2A1"/>
        <bgColor indexed="64"/>
      </patternFill>
    </fill>
    <fill>
      <patternFill patternType="solid">
        <fgColor rgb="FFF2D899"/>
        <bgColor indexed="13"/>
      </patternFill>
    </fill>
    <fill>
      <patternFill patternType="solid">
        <fgColor rgb="FFD8E9FB"/>
        <bgColor indexed="41"/>
      </patternFill>
    </fill>
    <fill>
      <patternFill patternType="solid">
        <fgColor rgb="FFF7EED7"/>
        <bgColor indexed="43"/>
      </patternFill>
    </fill>
    <fill>
      <patternFill patternType="solid">
        <fgColor rgb="FF4983B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4983B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4983BD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166" fontId="1" fillId="0" borderId="0" xfId="2" applyNumberFormat="1"/>
    <xf numFmtId="0" fontId="1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Continuous" vertical="center"/>
    </xf>
    <xf numFmtId="0" fontId="15" fillId="6" borderId="2" xfId="0" applyFont="1" applyFill="1" applyBorder="1" applyAlignment="1">
      <alignment horizontal="center" vertical="center"/>
    </xf>
    <xf numFmtId="40" fontId="16" fillId="7" borderId="2" xfId="0" applyNumberFormat="1" applyFont="1" applyFill="1" applyBorder="1" applyAlignment="1">
      <alignment horizontal="right" vertical="center"/>
    </xf>
    <xf numFmtId="40" fontId="16" fillId="8" borderId="2" xfId="0" applyNumberFormat="1" applyFont="1" applyFill="1" applyBorder="1" applyAlignment="1">
      <alignment horizontal="right" vertical="center"/>
    </xf>
    <xf numFmtId="40" fontId="16" fillId="7" borderId="2" xfId="0" applyNumberFormat="1" applyFont="1" applyFill="1" applyBorder="1" applyAlignment="1">
      <alignment horizontal="center" vertical="center"/>
    </xf>
    <xf numFmtId="40" fontId="17" fillId="9" borderId="2" xfId="0" applyNumberFormat="1" applyFont="1" applyFill="1" applyBorder="1" applyAlignment="1">
      <alignment horizontal="right" vertical="center"/>
    </xf>
    <xf numFmtId="40" fontId="17" fillId="10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left" vertical="center" indent="1"/>
    </xf>
    <xf numFmtId="0" fontId="16" fillId="8" borderId="2" xfId="0" applyFont="1" applyFill="1" applyBorder="1" applyAlignment="1">
      <alignment horizontal="left" vertical="center" indent="1"/>
    </xf>
    <xf numFmtId="0" fontId="15" fillId="8" borderId="2" xfId="0" applyFont="1" applyFill="1" applyBorder="1" applyAlignment="1">
      <alignment horizontal="left" vertical="center" indent="1"/>
    </xf>
    <xf numFmtId="40" fontId="17" fillId="8" borderId="2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left" vertical="center" indent="1"/>
    </xf>
    <xf numFmtId="40" fontId="16" fillId="11" borderId="2" xfId="0" applyNumberFormat="1" applyFont="1" applyFill="1" applyBorder="1" applyAlignment="1">
      <alignment horizontal="right" vertical="center"/>
    </xf>
    <xf numFmtId="0" fontId="16" fillId="12" borderId="2" xfId="0" applyFont="1" applyFill="1" applyBorder="1" applyAlignment="1">
      <alignment horizontal="left" vertical="center" indent="1"/>
    </xf>
    <xf numFmtId="40" fontId="16" fillId="12" borderId="2" xfId="0" applyNumberFormat="1" applyFont="1" applyFill="1" applyBorder="1" applyAlignment="1">
      <alignment horizontal="right" vertical="center"/>
    </xf>
    <xf numFmtId="0" fontId="16" fillId="11" borderId="2" xfId="0" applyFont="1" applyFill="1" applyBorder="1" applyAlignment="1">
      <alignment horizontal="right" vertical="center"/>
    </xf>
    <xf numFmtId="0" fontId="16" fillId="8" borderId="2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0" fontId="20" fillId="7" borderId="2" xfId="0" applyFont="1" applyFill="1" applyBorder="1" applyAlignment="1">
      <alignment vertical="center"/>
    </xf>
    <xf numFmtId="0" fontId="20" fillId="12" borderId="2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right" vertical="center"/>
    </xf>
    <xf numFmtId="0" fontId="20" fillId="12" borderId="2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left" vertical="center" indent="1"/>
    </xf>
    <xf numFmtId="40" fontId="17" fillId="6" borderId="5" xfId="0" applyNumberFormat="1" applyFont="1" applyFill="1" applyBorder="1" applyAlignment="1">
      <alignment horizontal="right" vertical="center"/>
    </xf>
    <xf numFmtId="40" fontId="17" fillId="9" borderId="5" xfId="0" applyNumberFormat="1" applyFont="1" applyFill="1" applyBorder="1" applyAlignment="1">
      <alignment horizontal="right" vertical="center"/>
    </xf>
    <xf numFmtId="40" fontId="17" fillId="10" borderId="5" xfId="0" applyNumberFormat="1" applyFont="1" applyFill="1" applyBorder="1" applyAlignment="1">
      <alignment horizontal="right" vertical="center"/>
    </xf>
    <xf numFmtId="0" fontId="20" fillId="12" borderId="5" xfId="0" applyFont="1" applyFill="1" applyBorder="1" applyAlignment="1">
      <alignment horizontal="right" vertical="center"/>
    </xf>
    <xf numFmtId="0" fontId="20" fillId="12" borderId="5" xfId="0" applyFont="1" applyFill="1" applyBorder="1" applyAlignment="1">
      <alignment vertical="center"/>
    </xf>
    <xf numFmtId="0" fontId="16" fillId="0" borderId="0" xfId="0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2" fillId="0" borderId="4" xfId="0" applyFont="1" applyBorder="1"/>
    <xf numFmtId="0" fontId="15" fillId="0" borderId="4" xfId="0" applyFont="1" applyBorder="1" applyAlignment="1">
      <alignment vertical="center"/>
    </xf>
    <xf numFmtId="0" fontId="10" fillId="17" borderId="0" xfId="0" applyFont="1" applyFill="1" applyAlignment="1">
      <alignment vertical="center"/>
    </xf>
    <xf numFmtId="0" fontId="2" fillId="18" borderId="0" xfId="0" applyFont="1" applyFill="1"/>
    <xf numFmtId="0" fontId="17" fillId="7" borderId="2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 indent="8"/>
    </xf>
    <xf numFmtId="0" fontId="0" fillId="0" borderId="1" xfId="0" applyBorder="1"/>
    <xf numFmtId="4" fontId="17" fillId="9" borderId="2" xfId="0" applyNumberFormat="1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4" fontId="17" fillId="15" borderId="2" xfId="0" applyNumberFormat="1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/>
    </xf>
    <xf numFmtId="4" fontId="18" fillId="16" borderId="2" xfId="0" applyNumberFormat="1" applyFont="1" applyFill="1" applyBorder="1" applyAlignment="1">
      <alignment horizontal="center" vertical="center"/>
    </xf>
    <xf numFmtId="0" fontId="15" fillId="16" borderId="5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/>
    </xf>
    <xf numFmtId="165" fontId="16" fillId="11" borderId="2" xfId="1" applyNumberFormat="1" applyFont="1" applyFill="1" applyBorder="1" applyAlignment="1">
      <alignment horizontal="center" vertical="center"/>
    </xf>
    <xf numFmtId="165" fontId="16" fillId="8" borderId="2" xfId="1" applyNumberFormat="1" applyFont="1" applyFill="1" applyBorder="1" applyAlignment="1">
      <alignment horizontal="center" vertical="center"/>
    </xf>
    <xf numFmtId="165" fontId="16" fillId="11" borderId="3" xfId="1" applyNumberFormat="1" applyFont="1" applyFill="1" applyBorder="1" applyAlignment="1">
      <alignment horizontal="center" vertical="center"/>
    </xf>
    <xf numFmtId="3" fontId="20" fillId="7" borderId="2" xfId="0" applyNumberFormat="1" applyFont="1" applyFill="1" applyBorder="1" applyAlignment="1" applyProtection="1">
      <alignment vertical="center"/>
      <protection locked="0"/>
    </xf>
    <xf numFmtId="3" fontId="20" fillId="12" borderId="2" xfId="2" applyNumberFormat="1" applyFont="1" applyFill="1" applyBorder="1" applyAlignment="1" applyProtection="1">
      <alignment vertical="center"/>
      <protection locked="0"/>
    </xf>
    <xf numFmtId="3" fontId="20" fillId="12" borderId="5" xfId="0" applyNumberFormat="1" applyFont="1" applyFill="1" applyBorder="1" applyAlignment="1" applyProtection="1">
      <alignment vertical="center"/>
      <protection locked="0"/>
    </xf>
    <xf numFmtId="165" fontId="20" fillId="7" borderId="2" xfId="0" applyNumberFormat="1" applyFont="1" applyFill="1" applyBorder="1" applyAlignment="1" applyProtection="1">
      <alignment vertical="center"/>
      <protection locked="0"/>
    </xf>
    <xf numFmtId="165" fontId="20" fillId="12" borderId="2" xfId="0" applyNumberFormat="1" applyFont="1" applyFill="1" applyBorder="1" applyAlignment="1" applyProtection="1">
      <alignment vertical="center"/>
      <protection locked="0"/>
    </xf>
    <xf numFmtId="10" fontId="20" fillId="7" borderId="2" xfId="0" applyNumberFormat="1" applyFont="1" applyFill="1" applyBorder="1" applyAlignment="1" applyProtection="1">
      <alignment vertical="center"/>
      <protection locked="0"/>
    </xf>
    <xf numFmtId="10" fontId="20" fillId="12" borderId="5" xfId="0" applyNumberFormat="1" applyFont="1" applyFill="1" applyBorder="1" applyAlignment="1" applyProtection="1">
      <alignment vertical="center"/>
      <protection locked="0"/>
    </xf>
    <xf numFmtId="165" fontId="20" fillId="7" borderId="2" xfId="1" applyNumberFormat="1" applyFont="1" applyFill="1" applyBorder="1" applyAlignment="1" applyProtection="1">
      <alignment vertical="center"/>
      <protection locked="0"/>
    </xf>
    <xf numFmtId="164" fontId="20" fillId="12" borderId="2" xfId="2" applyNumberFormat="1" applyFont="1" applyFill="1" applyBorder="1" applyAlignment="1" applyProtection="1">
      <alignment vertical="center"/>
      <protection locked="0"/>
    </xf>
    <xf numFmtId="165" fontId="20" fillId="12" borderId="5" xfId="1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fluxo-de-caixa-descontado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fluxo-de-caixa-descontado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9525</xdr:rowOff>
    </xdr:from>
    <xdr:to>
      <xdr:col>12</xdr:col>
      <xdr:colOff>400050</xdr:colOff>
      <xdr:row>4</xdr:row>
      <xdr:rowOff>104775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8362950" y="1057275"/>
          <a:ext cx="0" cy="285750"/>
        </a:xfrm>
        <a:prstGeom prst="line">
          <a:avLst/>
        </a:prstGeom>
        <a:noFill/>
        <a:ln w="12700">
          <a:solidFill>
            <a:srgbClr val="4983B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3</xdr:row>
      <xdr:rowOff>38100</xdr:rowOff>
    </xdr:from>
    <xdr:to>
      <xdr:col>11</xdr:col>
      <xdr:colOff>581025</xdr:colOff>
      <xdr:row>4</xdr:row>
      <xdr:rowOff>85725</xdr:rowOff>
    </xdr:to>
    <xdr:sp macro="" textlink="">
      <xdr:nvSpPr>
        <xdr:cNvPr id="1122" name="AutoShape 5"/>
        <xdr:cNvSpPr>
          <a:spLocks/>
        </xdr:cNvSpPr>
      </xdr:nvSpPr>
      <xdr:spPr bwMode="auto">
        <a:xfrm rot="-5400000">
          <a:off x="6186487" y="-366712"/>
          <a:ext cx="238125" cy="3143250"/>
        </a:xfrm>
        <a:prstGeom prst="rightBrace">
          <a:avLst>
            <a:gd name="adj1" fmla="val 110000"/>
            <a:gd name="adj2" fmla="val 50000"/>
          </a:avLst>
        </a:prstGeom>
        <a:noFill/>
        <a:ln w="12700">
          <a:solidFill>
            <a:srgbClr val="4983B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657225</xdr:rowOff>
    </xdr:to>
    <xdr:pic>
      <xdr:nvPicPr>
        <xdr:cNvPr id="1123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52</xdr:row>
      <xdr:rowOff>104775</xdr:rowOff>
    </xdr:from>
    <xdr:to>
      <xdr:col>1</xdr:col>
      <xdr:colOff>1304925</xdr:colOff>
      <xdr:row>52</xdr:row>
      <xdr:rowOff>285750</xdr:rowOff>
    </xdr:to>
    <xdr:pic>
      <xdr:nvPicPr>
        <xdr:cNvPr id="1124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22997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44</xdr:row>
      <xdr:rowOff>0</xdr:rowOff>
    </xdr:from>
    <xdr:to>
      <xdr:col>10</xdr:col>
      <xdr:colOff>400050</xdr:colOff>
      <xdr:row>50</xdr:row>
      <xdr:rowOff>0</xdr:rowOff>
    </xdr:to>
    <xdr:pic>
      <xdr:nvPicPr>
        <xdr:cNvPr id="1125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829800"/>
          <a:ext cx="688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381000</xdr:colOff>
      <xdr:row>3</xdr:row>
      <xdr:rowOff>9524</xdr:rowOff>
    </xdr:from>
    <xdr:to>
      <xdr:col>2</xdr:col>
      <xdr:colOff>381000</xdr:colOff>
      <xdr:row>3</xdr:row>
      <xdr:rowOff>152399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09775" y="1057274"/>
          <a:ext cx="0" cy="142875"/>
        </a:xfrm>
        <a:prstGeom prst="line">
          <a:avLst/>
        </a:prstGeom>
        <a:noFill/>
        <a:ln w="12700">
          <a:solidFill>
            <a:srgbClr val="4983B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657225</xdr:rowOff>
    </xdr:to>
    <xdr:pic>
      <xdr:nvPicPr>
        <xdr:cNvPr id="2059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7692125"/>
    <xdr:sp macro="" textlink="">
      <xdr:nvSpPr>
        <xdr:cNvPr id="3" name="CaixaDeTexto 2"/>
        <xdr:cNvSpPr txBox="1"/>
      </xdr:nvSpPr>
      <xdr:spPr>
        <a:xfrm>
          <a:off x="0" y="895350"/>
          <a:ext cx="6438900" cy="769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pPr>
            <a:lnSpc>
              <a:spcPts val="17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8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Nesta planilha, você vai aprender quais são os itens necessários para fazer o seu Fluxo de Caixa Operacional. O resultado encontrado aqui é uma das diversas medidas financeiras para calcular os lucros de uma organização. Ele é considerado um dos mais sólidos e importantes, pois faz referência ao valor real das operações e é quase impossível de ser manipulado.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planilha, basicamente, você terá que preencher os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do Ano Base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Premissas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de Crescimento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Estável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topo da planilha "Fluxo de Caixa Operacional", há uma indicação "Preencha esta coluna", para facilitar.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 importante, no entanto, ficar atento a alguns pontos, pois todos os valores que posicionamos foram usados apenas como exemplos.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Você precisa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alterar cada um de acordo com a situação de sua empresa. Veja: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457200" marR="0" lvl="1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Os itens da projeção crescem com a mesma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taxa g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Porém, na prática, é necessário mensurar cada um dele individualmente;</a:t>
          </a:r>
        </a:p>
        <a:p>
          <a:pPr marL="457200" marR="0" lvl="1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A variação de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Capital de Giro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foi estipulada em função da receita. Essa variação reflete a estratégia de prazos e volumes de estoque e de conta a pagar e a receber;</a:t>
          </a:r>
        </a:p>
        <a:p>
          <a:pPr marL="457200" marR="0" lvl="1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No período de perpetuidade foi adotada a premissa de que 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Despesas de Capital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serão compensadas pela depreciação (daí os valores estarem zerados).</a:t>
          </a: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457200" marR="0" lvl="1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Estudar cada campo antes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usar a planilha. Dica: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Despesas de Capital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são desembolsos com finalidade estratégica, por exemplo, investimentos e transferências de capital. E a depreciação é acrescida por não representar saída de caixa.</a:t>
          </a:r>
        </a:p>
      </xdr:txBody>
    </xdr:sp>
    <xdr:clientData/>
  </xdr:oneCellAnchor>
  <xdr:twoCellAnchor>
    <xdr:from>
      <xdr:col>0</xdr:col>
      <xdr:colOff>171450</xdr:colOff>
      <xdr:row>43</xdr:row>
      <xdr:rowOff>104775</xdr:rowOff>
    </xdr:from>
    <xdr:to>
      <xdr:col>2</xdr:col>
      <xdr:colOff>123825</xdr:colOff>
      <xdr:row>43</xdr:row>
      <xdr:rowOff>285750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82992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37</xdr:row>
      <xdr:rowOff>76200</xdr:rowOff>
    </xdr:from>
    <xdr:to>
      <xdr:col>11</xdr:col>
      <xdr:colOff>295275</xdr:colOff>
      <xdr:row>41</xdr:row>
      <xdr:rowOff>133350</xdr:rowOff>
    </xdr:to>
    <xdr:pic>
      <xdr:nvPicPr>
        <xdr:cNvPr id="5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429750"/>
          <a:ext cx="688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53"/>
  <sheetViews>
    <sheetView showGridLines="0" tabSelected="1" zoomScaleNormal="100" workbookViewId="0">
      <pane ySplit="1" topLeftCell="A2" activePane="bottomLeft" state="frozen"/>
      <selection pane="bottomLeft" activeCell="C6" sqref="C6"/>
    </sheetView>
  </sheetViews>
  <sheetFormatPr defaultColWidth="8.85546875" defaultRowHeight="12.75" x14ac:dyDescent="0.2"/>
  <cols>
    <col min="1" max="1" width="1" customWidth="1"/>
    <col min="2" max="2" width="23.42578125" customWidth="1"/>
    <col min="3" max="3" width="11.42578125" customWidth="1"/>
    <col min="4" max="4" width="1.28515625" customWidth="1"/>
    <col min="5" max="5" width="0.42578125" customWidth="1"/>
    <col min="6" max="6" width="21.140625" customWidth="1"/>
    <col min="7" max="7" width="10.7109375" customWidth="1"/>
    <col min="8" max="12" width="10" customWidth="1"/>
    <col min="13" max="13" width="11.7109375" customWidth="1"/>
  </cols>
  <sheetData>
    <row r="1" spans="1:13" s="53" customFormat="1" ht="52.5" customHeight="1" thickBot="1" x14ac:dyDescent="0.25">
      <c r="A1" s="52" t="s">
        <v>46</v>
      </c>
    </row>
    <row r="2" spans="1:13" s="3" customFormat="1" ht="15" customHeight="1" thickTop="1" x14ac:dyDescent="0.2"/>
    <row r="3" spans="1:13" s="3" customFormat="1" ht="21.75" customHeight="1" x14ac:dyDescent="0.2">
      <c r="C3" s="78" t="s">
        <v>53</v>
      </c>
      <c r="D3" s="4"/>
      <c r="E3" s="4"/>
      <c r="F3" s="4"/>
      <c r="G3" s="4"/>
      <c r="H3" s="62" t="s">
        <v>30</v>
      </c>
      <c r="I3" s="62"/>
      <c r="J3" s="62"/>
      <c r="K3" s="62"/>
      <c r="L3" s="62"/>
      <c r="M3" s="29" t="s">
        <v>29</v>
      </c>
    </row>
    <row r="4" spans="1:13" s="3" customFormat="1" ht="1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3" customFormat="1" ht="15" customHeight="1" x14ac:dyDescent="0.2">
      <c r="B5" s="30" t="s">
        <v>7</v>
      </c>
      <c r="C5" s="11">
        <v>2015</v>
      </c>
      <c r="D5" s="4"/>
      <c r="E5" s="4"/>
      <c r="F5" s="35" t="s">
        <v>40</v>
      </c>
      <c r="G5" s="36"/>
      <c r="H5" s="36"/>
      <c r="I5" s="36"/>
      <c r="J5" s="36"/>
      <c r="K5" s="36"/>
      <c r="L5" s="36"/>
      <c r="M5" s="36"/>
    </row>
    <row r="6" spans="1:13" s="3" customFormat="1" ht="15" customHeight="1" x14ac:dyDescent="0.2">
      <c r="B6" s="31" t="s">
        <v>31</v>
      </c>
      <c r="C6" s="68">
        <v>530</v>
      </c>
      <c r="D6" s="4"/>
      <c r="E6" s="4"/>
      <c r="F6" s="7"/>
      <c r="G6" s="7"/>
      <c r="H6" s="7"/>
      <c r="I6" s="7"/>
      <c r="J6" s="7"/>
      <c r="K6" s="7"/>
      <c r="L6" s="7"/>
      <c r="M6" s="7"/>
    </row>
    <row r="7" spans="1:13" s="3" customFormat="1" ht="15" customHeight="1" x14ac:dyDescent="0.2">
      <c r="B7" s="32" t="s">
        <v>32</v>
      </c>
      <c r="C7" s="69">
        <v>320</v>
      </c>
      <c r="D7" s="4"/>
      <c r="E7" s="4"/>
      <c r="F7" s="7"/>
      <c r="G7" s="11" t="s">
        <v>11</v>
      </c>
      <c r="H7" s="12" t="s">
        <v>14</v>
      </c>
      <c r="I7" s="12"/>
      <c r="J7" s="12"/>
      <c r="K7" s="12"/>
      <c r="L7" s="12"/>
      <c r="M7" s="11" t="s">
        <v>15</v>
      </c>
    </row>
    <row r="8" spans="1:13" s="3" customFormat="1" ht="15" customHeight="1" x14ac:dyDescent="0.2">
      <c r="B8" s="31" t="s">
        <v>5</v>
      </c>
      <c r="C8" s="68">
        <v>210</v>
      </c>
      <c r="D8" s="4"/>
      <c r="E8" s="4"/>
      <c r="F8" s="9"/>
      <c r="G8" s="13">
        <f>C5</f>
        <v>2015</v>
      </c>
      <c r="H8" s="13">
        <f t="shared" ref="H8:M8" si="0">G8+1</f>
        <v>2016</v>
      </c>
      <c r="I8" s="13">
        <f t="shared" si="0"/>
        <v>2017</v>
      </c>
      <c r="J8" s="13">
        <f t="shared" si="0"/>
        <v>2018</v>
      </c>
      <c r="K8" s="13">
        <f t="shared" si="0"/>
        <v>2019</v>
      </c>
      <c r="L8" s="13">
        <f t="shared" si="0"/>
        <v>2020</v>
      </c>
      <c r="M8" s="13">
        <f t="shared" si="0"/>
        <v>2021</v>
      </c>
    </row>
    <row r="9" spans="1:13" s="3" customFormat="1" ht="15" customHeight="1" x14ac:dyDescent="0.2">
      <c r="B9" s="42" t="s">
        <v>33</v>
      </c>
      <c r="C9" s="70">
        <v>7250</v>
      </c>
      <c r="D9" s="4"/>
      <c r="E9" s="4"/>
      <c r="F9" s="19" t="s">
        <v>10</v>
      </c>
      <c r="G9" s="14">
        <f>C6</f>
        <v>530</v>
      </c>
      <c r="H9" s="14">
        <f>G9+(G9*$C$18)</f>
        <v>572.4</v>
      </c>
      <c r="I9" s="14">
        <f>H9+(H9*$C$18)</f>
        <v>618.19200000000001</v>
      </c>
      <c r="J9" s="14">
        <f>I9+(I9*$C$18)</f>
        <v>667.64736000000005</v>
      </c>
      <c r="K9" s="14">
        <f>J9+(J9*$C$18)</f>
        <v>721.0591488</v>
      </c>
      <c r="L9" s="14">
        <f>K9+(K9*$C$18)</f>
        <v>778.74388070400005</v>
      </c>
      <c r="M9" s="14">
        <f>L9+(L9*$C$24)</f>
        <v>817.68107473920008</v>
      </c>
    </row>
    <row r="10" spans="1:13" s="3" customFormat="1" ht="15" customHeight="1" x14ac:dyDescent="0.2">
      <c r="B10" s="5"/>
      <c r="C10" s="5"/>
      <c r="D10" s="4"/>
      <c r="E10" s="4"/>
      <c r="F10" s="25" t="s">
        <v>16</v>
      </c>
      <c r="G10" s="26">
        <f t="shared" ref="G10:M10" si="1">-G9*$C$13</f>
        <v>-190.79999999999998</v>
      </c>
      <c r="H10" s="26">
        <f t="shared" si="1"/>
        <v>-206.06399999999999</v>
      </c>
      <c r="I10" s="26">
        <f t="shared" si="1"/>
        <v>-222.54911999999999</v>
      </c>
      <c r="J10" s="26">
        <f t="shared" si="1"/>
        <v>-240.35304960000002</v>
      </c>
      <c r="K10" s="26">
        <f t="shared" si="1"/>
        <v>-259.58129356799998</v>
      </c>
      <c r="L10" s="26">
        <f t="shared" si="1"/>
        <v>-280.34779705343999</v>
      </c>
      <c r="M10" s="26">
        <f t="shared" si="1"/>
        <v>-294.365186906112</v>
      </c>
    </row>
    <row r="11" spans="1:13" s="3" customFormat="1" ht="15" customHeight="1" x14ac:dyDescent="0.2">
      <c r="B11" s="30" t="s">
        <v>37</v>
      </c>
      <c r="C11" s="11"/>
      <c r="D11" s="4"/>
      <c r="E11" s="4"/>
      <c r="F11" s="20" t="s">
        <v>5</v>
      </c>
      <c r="G11" s="15">
        <f>$C$8</f>
        <v>210</v>
      </c>
      <c r="H11" s="15">
        <f t="shared" ref="H11:M12" si="2">G11*(1+$C$18)</f>
        <v>226.8</v>
      </c>
      <c r="I11" s="15">
        <f t="shared" si="2"/>
        <v>244.94400000000002</v>
      </c>
      <c r="J11" s="15">
        <f t="shared" si="2"/>
        <v>264.53952000000004</v>
      </c>
      <c r="K11" s="15">
        <f t="shared" si="2"/>
        <v>285.70268160000006</v>
      </c>
      <c r="L11" s="15">
        <f t="shared" si="2"/>
        <v>308.55889612800007</v>
      </c>
      <c r="M11" s="15">
        <f t="shared" si="2"/>
        <v>333.24360781824009</v>
      </c>
    </row>
    <row r="12" spans="1:13" s="3" customFormat="1" ht="15" customHeight="1" x14ac:dyDescent="0.2">
      <c r="B12" s="31" t="s">
        <v>48</v>
      </c>
      <c r="C12" s="71">
        <v>0.25</v>
      </c>
      <c r="D12" s="4"/>
      <c r="E12" s="4"/>
      <c r="F12" s="25" t="s">
        <v>32</v>
      </c>
      <c r="G12" s="26">
        <f>-C7</f>
        <v>-320</v>
      </c>
      <c r="H12" s="26">
        <f t="shared" si="2"/>
        <v>-345.6</v>
      </c>
      <c r="I12" s="26">
        <f t="shared" si="2"/>
        <v>-373.24800000000005</v>
      </c>
      <c r="J12" s="26">
        <f t="shared" si="2"/>
        <v>-403.10784000000007</v>
      </c>
      <c r="K12" s="26">
        <f t="shared" si="2"/>
        <v>-435.35646720000011</v>
      </c>
      <c r="L12" s="26">
        <f t="shared" si="2"/>
        <v>-470.18498457600015</v>
      </c>
      <c r="M12" s="26">
        <f t="shared" si="2"/>
        <v>-507.79978334208022</v>
      </c>
    </row>
    <row r="13" spans="1:13" s="3" customFormat="1" ht="15" customHeight="1" x14ac:dyDescent="0.2">
      <c r="B13" s="32" t="s">
        <v>43</v>
      </c>
      <c r="C13" s="72">
        <v>0.36</v>
      </c>
      <c r="D13" s="4"/>
      <c r="E13" s="4"/>
      <c r="F13" s="19" t="s">
        <v>38</v>
      </c>
      <c r="G13" s="16" t="s">
        <v>19</v>
      </c>
      <c r="H13" s="14">
        <f t="shared" ref="H13:M13" si="3">-H20</f>
        <v>-145.00000000000023</v>
      </c>
      <c r="I13" s="14">
        <f t="shared" si="3"/>
        <v>-156.60000000000014</v>
      </c>
      <c r="J13" s="14">
        <f t="shared" si="3"/>
        <v>-169.12800000000016</v>
      </c>
      <c r="K13" s="14">
        <f t="shared" si="3"/>
        <v>-182.65824000000021</v>
      </c>
      <c r="L13" s="14">
        <f t="shared" si="3"/>
        <v>-197.27089920000026</v>
      </c>
      <c r="M13" s="14">
        <f t="shared" si="3"/>
        <v>-133.15785696000012</v>
      </c>
    </row>
    <row r="14" spans="1:13" s="3" customFormat="1" ht="15" customHeight="1" x14ac:dyDescent="0.2">
      <c r="B14" s="31" t="s">
        <v>49</v>
      </c>
      <c r="C14" s="73">
        <v>7.4999999999999997E-2</v>
      </c>
      <c r="D14" s="4"/>
      <c r="E14" s="4"/>
      <c r="F14" s="37" t="s">
        <v>28</v>
      </c>
      <c r="G14" s="38">
        <f>SUM(G9:G13)</f>
        <v>229.20000000000005</v>
      </c>
      <c r="H14" s="39">
        <f t="shared" ref="H14:M14" si="4">SUM(H9:H13)</f>
        <v>102.53599999999972</v>
      </c>
      <c r="I14" s="39">
        <f t="shared" si="4"/>
        <v>110.73887999999988</v>
      </c>
      <c r="J14" s="39">
        <f t="shared" si="4"/>
        <v>119.5979903999999</v>
      </c>
      <c r="K14" s="39">
        <f t="shared" si="4"/>
        <v>129.16582963199983</v>
      </c>
      <c r="L14" s="39">
        <f t="shared" si="4"/>
        <v>139.49909600255967</v>
      </c>
      <c r="M14" s="40">
        <f t="shared" si="4"/>
        <v>215.60185534924778</v>
      </c>
    </row>
    <row r="15" spans="1:13" s="3" customFormat="1" ht="15" customHeight="1" x14ac:dyDescent="0.2">
      <c r="B15" s="42" t="s">
        <v>21</v>
      </c>
      <c r="C15" s="74">
        <v>0.05</v>
      </c>
      <c r="D15" s="4"/>
      <c r="E15" s="4"/>
      <c r="F15" s="7"/>
      <c r="G15" s="7"/>
      <c r="H15" s="7"/>
      <c r="I15" s="7"/>
      <c r="J15" s="7"/>
      <c r="K15" s="7"/>
      <c r="L15" s="7"/>
      <c r="M15" s="7"/>
    </row>
    <row r="16" spans="1:13" s="3" customFormat="1" ht="15" customHeight="1" x14ac:dyDescent="0.2">
      <c r="B16" s="5"/>
      <c r="C16" s="5"/>
      <c r="D16" s="4"/>
      <c r="E16" s="4"/>
      <c r="F16" s="35" t="s">
        <v>0</v>
      </c>
      <c r="G16" s="36"/>
      <c r="H16" s="36"/>
      <c r="I16" s="36"/>
      <c r="J16" s="36"/>
      <c r="K16" s="36"/>
      <c r="L16" s="36"/>
      <c r="M16" s="36"/>
    </row>
    <row r="17" spans="2:13" s="3" customFormat="1" ht="15" customHeight="1" x14ac:dyDescent="0.2">
      <c r="B17" s="30" t="s">
        <v>44</v>
      </c>
      <c r="C17" s="11" t="s">
        <v>12</v>
      </c>
      <c r="D17" s="4"/>
      <c r="E17" s="4"/>
      <c r="F17" s="49"/>
      <c r="G17" s="49"/>
      <c r="H17" s="49"/>
      <c r="I17" s="49"/>
      <c r="J17" s="49"/>
      <c r="K17" s="49"/>
      <c r="L17" s="49"/>
      <c r="M17" s="49"/>
    </row>
    <row r="18" spans="2:13" s="3" customFormat="1" ht="15" customHeight="1" x14ac:dyDescent="0.2">
      <c r="B18" s="33" t="s">
        <v>6</v>
      </c>
      <c r="C18" s="75">
        <v>0.08</v>
      </c>
      <c r="D18" s="4"/>
      <c r="E18" s="4"/>
      <c r="F18" s="19" t="s">
        <v>17</v>
      </c>
      <c r="G18" s="14">
        <f>C9</f>
        <v>7250</v>
      </c>
      <c r="H18" s="14">
        <f>G18*(1+$C$18)</f>
        <v>7830.0000000000009</v>
      </c>
      <c r="I18" s="14">
        <f>H18*(1+$C$18)</f>
        <v>8456.4000000000015</v>
      </c>
      <c r="J18" s="14">
        <f>I18*(1+$C$18)</f>
        <v>9132.9120000000021</v>
      </c>
      <c r="K18" s="14">
        <f>J18*(1+$C$18)</f>
        <v>9863.5449600000029</v>
      </c>
      <c r="L18" s="14">
        <f>K18*(1+$C$18)</f>
        <v>10652.628556800004</v>
      </c>
      <c r="M18" s="14">
        <f>L18*(1+$C$24)</f>
        <v>11185.259984640004</v>
      </c>
    </row>
    <row r="19" spans="2:13" s="3" customFormat="1" ht="15" customHeight="1" x14ac:dyDescent="0.2">
      <c r="B19" s="34" t="s">
        <v>8</v>
      </c>
      <c r="C19" s="76">
        <v>1.23</v>
      </c>
      <c r="D19" s="4"/>
      <c r="E19" s="4"/>
      <c r="F19" s="23" t="s">
        <v>18</v>
      </c>
      <c r="G19" s="24">
        <f t="shared" ref="G19:M19" si="5">G18*$C$12</f>
        <v>1812.5</v>
      </c>
      <c r="H19" s="24">
        <f t="shared" si="5"/>
        <v>1957.5000000000002</v>
      </c>
      <c r="I19" s="24">
        <f t="shared" si="5"/>
        <v>2114.1000000000004</v>
      </c>
      <c r="J19" s="24">
        <f t="shared" si="5"/>
        <v>2283.2280000000005</v>
      </c>
      <c r="K19" s="24">
        <f t="shared" si="5"/>
        <v>2465.8862400000007</v>
      </c>
      <c r="L19" s="24">
        <f t="shared" si="5"/>
        <v>2663.157139200001</v>
      </c>
      <c r="M19" s="24">
        <f t="shared" si="5"/>
        <v>2796.3149961600011</v>
      </c>
    </row>
    <row r="20" spans="2:13" s="3" customFormat="1" ht="15" customHeight="1" x14ac:dyDescent="0.2">
      <c r="B20" s="33" t="s">
        <v>50</v>
      </c>
      <c r="C20" s="71">
        <v>9.5000000000000001E-2</v>
      </c>
      <c r="D20" s="4"/>
      <c r="E20" s="4"/>
      <c r="F20" s="21" t="s">
        <v>20</v>
      </c>
      <c r="G20" s="22" t="s">
        <v>19</v>
      </c>
      <c r="H20" s="17">
        <f t="shared" ref="H20:M20" si="6">H19-G19</f>
        <v>145.00000000000023</v>
      </c>
      <c r="I20" s="17">
        <f t="shared" si="6"/>
        <v>156.60000000000014</v>
      </c>
      <c r="J20" s="17">
        <f t="shared" si="6"/>
        <v>169.12800000000016</v>
      </c>
      <c r="K20" s="17">
        <f t="shared" si="6"/>
        <v>182.65824000000021</v>
      </c>
      <c r="L20" s="17">
        <f t="shared" si="6"/>
        <v>197.27089920000026</v>
      </c>
      <c r="M20" s="18">
        <f t="shared" si="6"/>
        <v>133.15785696000012</v>
      </c>
    </row>
    <row r="21" spans="2:13" s="3" customFormat="1" ht="15" customHeight="1" x14ac:dyDescent="0.2">
      <c r="B21" s="41" t="s">
        <v>9</v>
      </c>
      <c r="C21" s="77">
        <v>0.5</v>
      </c>
      <c r="D21" s="4"/>
      <c r="E21" s="4"/>
      <c r="F21" s="7"/>
      <c r="G21" s="7"/>
      <c r="H21" s="7"/>
      <c r="I21" s="7"/>
      <c r="J21" s="7"/>
      <c r="K21" s="7"/>
      <c r="L21" s="7"/>
      <c r="M21" s="7"/>
    </row>
    <row r="22" spans="2:13" s="3" customFormat="1" ht="15" customHeight="1" x14ac:dyDescent="0.2">
      <c r="B22" s="6"/>
      <c r="C22" s="6"/>
      <c r="F22" s="5"/>
      <c r="G22" s="5"/>
      <c r="H22" s="5"/>
      <c r="I22" s="5"/>
      <c r="J22" s="5"/>
      <c r="K22" s="5"/>
      <c r="L22" s="5"/>
      <c r="M22" s="5"/>
    </row>
    <row r="23" spans="2:13" s="3" customFormat="1" ht="15" customHeight="1" x14ac:dyDescent="0.2">
      <c r="B23" s="30" t="s">
        <v>45</v>
      </c>
      <c r="C23" s="11" t="s">
        <v>13</v>
      </c>
      <c r="D23" s="4"/>
      <c r="E23" s="4"/>
      <c r="F23" s="64" t="s">
        <v>41</v>
      </c>
      <c r="G23" s="64"/>
      <c r="H23" s="63" t="s">
        <v>22</v>
      </c>
      <c r="I23" s="63"/>
      <c r="J23" s="61" t="s">
        <v>23</v>
      </c>
      <c r="K23" s="61"/>
      <c r="L23" s="60" t="s">
        <v>24</v>
      </c>
      <c r="M23" s="60"/>
    </row>
    <row r="24" spans="2:13" s="3" customFormat="1" ht="15" customHeight="1" x14ac:dyDescent="0.2">
      <c r="B24" s="33" t="s">
        <v>6</v>
      </c>
      <c r="C24" s="75">
        <v>0.05</v>
      </c>
      <c r="D24" s="4"/>
      <c r="E24" s="4"/>
      <c r="F24" s="8"/>
      <c r="G24" s="27" t="s">
        <v>34</v>
      </c>
      <c r="H24" s="65">
        <f>C14+(C19*$C$15)</f>
        <v>0.13650000000000001</v>
      </c>
      <c r="I24" s="65"/>
      <c r="J24" s="65">
        <f>C14+(C25*$C$15)</f>
        <v>0.125</v>
      </c>
      <c r="K24" s="65"/>
      <c r="L24" s="10"/>
      <c r="M24" s="10"/>
    </row>
    <row r="25" spans="2:13" s="3" customFormat="1" ht="15" customHeight="1" x14ac:dyDescent="0.2">
      <c r="B25" s="34" t="s">
        <v>8</v>
      </c>
      <c r="C25" s="76">
        <v>1</v>
      </c>
      <c r="D25" s="4"/>
      <c r="E25" s="4"/>
      <c r="F25" s="8"/>
      <c r="G25" s="28" t="s">
        <v>35</v>
      </c>
      <c r="H25" s="66">
        <f>C20*(1-C13)</f>
        <v>6.08E-2</v>
      </c>
      <c r="I25" s="66"/>
      <c r="J25" s="66">
        <f>C26*(1-C13)</f>
        <v>5.4400000000000004E-2</v>
      </c>
      <c r="K25" s="66"/>
      <c r="L25" s="10"/>
      <c r="M25" s="10"/>
    </row>
    <row r="26" spans="2:13" s="3" customFormat="1" ht="15" customHeight="1" x14ac:dyDescent="0.2">
      <c r="B26" s="33" t="s">
        <v>50</v>
      </c>
      <c r="C26" s="71">
        <v>8.5000000000000006E-2</v>
      </c>
      <c r="D26" s="4"/>
      <c r="E26" s="4"/>
      <c r="F26" s="8"/>
      <c r="G26" s="27" t="s">
        <v>36</v>
      </c>
      <c r="H26" s="67">
        <f>(H24*(1-C21))+(H25*C21)</f>
        <v>9.8650000000000002E-2</v>
      </c>
      <c r="I26" s="67"/>
      <c r="J26" s="67">
        <f>(J24*(1-C27))+(J25*C27)</f>
        <v>0.10735</v>
      </c>
      <c r="K26" s="67"/>
      <c r="L26" s="10"/>
      <c r="M26" s="10"/>
    </row>
    <row r="27" spans="2:13" s="3" customFormat="1" ht="15" customHeight="1" x14ac:dyDescent="0.2">
      <c r="B27" s="41" t="s">
        <v>9</v>
      </c>
      <c r="C27" s="77">
        <v>0.25</v>
      </c>
      <c r="D27" s="4"/>
      <c r="E27" s="4"/>
      <c r="F27" s="50" t="s">
        <v>47</v>
      </c>
      <c r="G27" s="50"/>
      <c r="H27" s="54">
        <f>(H14/(1+H26))+(I14/((1+H26)^2))+(J14/((1+H26)^3))+(K14/((1+H26)^4))+(L14/((1+H26)^5))</f>
        <v>451.06912800009633</v>
      </c>
      <c r="I27" s="54"/>
      <c r="J27" s="56">
        <f>M14/(J26-C24)/((1+H26)^5)</f>
        <v>2348.6714647199478</v>
      </c>
      <c r="K27" s="56"/>
      <c r="L27" s="58">
        <f>SUM(H27:K27)</f>
        <v>2799.7405927200443</v>
      </c>
      <c r="M27" s="58"/>
    </row>
    <row r="28" spans="2:13" s="3" customFormat="1" ht="15" customHeight="1" x14ac:dyDescent="0.2">
      <c r="B28" s="4"/>
      <c r="C28" s="4"/>
      <c r="D28" s="4"/>
      <c r="E28" s="4"/>
      <c r="F28" s="51"/>
      <c r="G28" s="51"/>
      <c r="H28" s="55" t="s">
        <v>25</v>
      </c>
      <c r="I28" s="55"/>
      <c r="J28" s="57" t="s">
        <v>26</v>
      </c>
      <c r="K28" s="57"/>
      <c r="L28" s="59" t="s">
        <v>27</v>
      </c>
      <c r="M28" s="59"/>
    </row>
    <row r="29" spans="2:13" s="3" customFormat="1" ht="15" customHeight="1" x14ac:dyDescent="0.2"/>
    <row r="30" spans="2:13" s="3" customFormat="1" ht="15" customHeight="1" x14ac:dyDescent="0.2"/>
    <row r="31" spans="2:13" s="3" customFormat="1" ht="15" customHeight="1" x14ac:dyDescent="0.2">
      <c r="B31" s="47" t="s">
        <v>39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2:13" s="3" customFormat="1" ht="15" customHeight="1" x14ac:dyDescent="0.2"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4" s="3" customFormat="1" ht="15" customHeight="1" x14ac:dyDescent="0.2">
      <c r="B33" s="43" t="s">
        <v>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2:14" s="3" customFormat="1" ht="15" customHeight="1" x14ac:dyDescent="0.2">
      <c r="B34" s="43" t="s">
        <v>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2:14" s="3" customFormat="1" ht="15" customHeight="1" x14ac:dyDescent="0.2">
      <c r="B35" s="43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2:14" s="3" customFormat="1" ht="15" customHeight="1" x14ac:dyDescent="0.2">
      <c r="B36" s="43" t="s">
        <v>51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2:14" s="3" customFormat="1" ht="15" customHeight="1" x14ac:dyDescent="0.2">
      <c r="B37" s="43" t="s">
        <v>52</v>
      </c>
      <c r="C37" s="44"/>
      <c r="D37" s="44"/>
      <c r="E37" s="44"/>
      <c r="F37" s="45"/>
      <c r="G37" s="44"/>
      <c r="H37" s="44"/>
      <c r="I37" s="44"/>
      <c r="J37" s="44"/>
      <c r="K37" s="44"/>
      <c r="L37" s="44"/>
      <c r="M37" s="44"/>
    </row>
    <row r="38" spans="2:14" s="3" customFormat="1" ht="15" customHeight="1" x14ac:dyDescent="0.2">
      <c r="B38" s="43" t="s">
        <v>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2:14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2">
      <c r="F40" s="1"/>
    </row>
    <row r="53" s="48" customFormat="1" ht="30" customHeight="1" x14ac:dyDescent="0.2"/>
  </sheetData>
  <sheetProtection sheet="1" objects="1" scenarios="1"/>
  <mergeCells count="19">
    <mergeCell ref="H26:I26"/>
    <mergeCell ref="H25:I25"/>
    <mergeCell ref="H24:I24"/>
    <mergeCell ref="F27:G28"/>
    <mergeCell ref="A1:XFD1"/>
    <mergeCell ref="H27:I27"/>
    <mergeCell ref="H28:I28"/>
    <mergeCell ref="J27:K27"/>
    <mergeCell ref="J28:K28"/>
    <mergeCell ref="L27:M27"/>
    <mergeCell ref="L28:M28"/>
    <mergeCell ref="L23:M23"/>
    <mergeCell ref="J23:K23"/>
    <mergeCell ref="H3:L3"/>
    <mergeCell ref="H23:I23"/>
    <mergeCell ref="F23:G23"/>
    <mergeCell ref="J24:K24"/>
    <mergeCell ref="J25:K25"/>
    <mergeCell ref="J26:K26"/>
  </mergeCells>
  <phoneticPr fontId="0" type="noConversion"/>
  <printOptions horizontalCentered="1"/>
  <pageMargins left="0.39370078740157483" right="0.39370078740157483" top="0.69" bottom="0.59055118110236227" header="0.31496062992125984" footer="0.31496062992125984"/>
  <pageSetup paperSize="9" scale="97" orientation="landscape" horizontalDpi="4294967295" verticalDpi="1200" r:id="rId1"/>
  <headerFooter alignWithMargins="0">
    <oddHeader>&amp;C&amp;"Arial,Negrito"&amp;9www.analisefinanceira.com.br</oddHeader>
    <oddFooter>&amp;C&amp;"Arial,Negrito"&amp;9Planilha Exemplo - Modelo para Avaliação de Empresas e Projetos / Fluxo de Caixa Operacional Descontado  - Valuation / Free Operating Cash Flow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showGridLines="0" showRowColHeaders="0" workbookViewId="0">
      <pane ySplit="1" topLeftCell="A2" activePane="bottomLeft" state="frozen"/>
      <selection pane="bottomLeft" activeCell="A2" sqref="A2"/>
    </sheetView>
  </sheetViews>
  <sheetFormatPr defaultRowHeight="18" customHeight="1" x14ac:dyDescent="0.2"/>
  <sheetData>
    <row r="1" spans="1:1" s="53" customFormat="1" ht="52.5" customHeight="1" thickBot="1" x14ac:dyDescent="0.25">
      <c r="A1" s="52" t="s">
        <v>46</v>
      </c>
    </row>
    <row r="2" spans="1:1" ht="18" customHeight="1" thickTop="1" x14ac:dyDescent="0.2"/>
    <row r="44" s="48" customFormat="1" ht="30" customHeight="1" x14ac:dyDescent="0.2"/>
  </sheetData>
  <sheetProtection sheet="1" objects="1" scenarios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Fluxo de Caixa Operacional</vt:lpstr>
      <vt:lpstr>Instruções</vt:lpstr>
      <vt:lpstr>'Fluxo de Caixa Operacional'!Area_de_impressao</vt:lpstr>
    </vt:vector>
  </TitlesOfParts>
  <Manager/>
  <Company>www.analisefinanceira.com.br</Company>
  <LinksUpToDate>false</LinksUpToDate>
  <SharedDoc>false</SharedDoc>
  <HyperlinkBase>www.analisefinanceira.com.br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Projeção - Fluxo de Caixa Operacional</dc:title>
  <dc:subject>Finanças Empresariais</dc:subject>
  <dc:creator>José Eduardo L. Ferreira</dc:creator>
  <cp:keywords/>
  <dc:description/>
  <cp:lastModifiedBy>Anselmo Massad</cp:lastModifiedBy>
  <cp:lastPrinted>2004-11-19T02:11:27Z</cp:lastPrinted>
  <dcterms:created xsi:type="dcterms:W3CDTF">2004-06-13T14:15:53Z</dcterms:created>
  <dcterms:modified xsi:type="dcterms:W3CDTF">2016-04-12T15:39:15Z</dcterms:modified>
  <cp:category>Finanças</cp:category>
</cp:coreProperties>
</file>