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 15-abr\"/>
    </mc:Choice>
  </mc:AlternateContent>
  <bookViews>
    <workbookView xWindow="0" yWindow="0" windowWidth="20490" windowHeight="7530"/>
  </bookViews>
  <sheets>
    <sheet name="Custo Produção" sheetId="2" r:id="rId1"/>
    <sheet name="Custo Prod Vendidos" sheetId="3" r:id="rId2"/>
    <sheet name="Instruções" sheetId="4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3" l="1"/>
  <c r="C5" i="3"/>
  <c r="E5" i="3"/>
  <c r="E4" i="3"/>
  <c r="E13" i="3"/>
  <c r="E14" i="3"/>
  <c r="E16" i="3"/>
  <c r="E29" i="3"/>
  <c r="D13" i="3"/>
  <c r="D14" i="3"/>
  <c r="D16" i="3"/>
  <c r="D29" i="3"/>
  <c r="C13" i="3"/>
  <c r="C14" i="3"/>
  <c r="C16" i="3"/>
  <c r="C29" i="3"/>
  <c r="E28" i="3"/>
  <c r="D28" i="3"/>
  <c r="C28" i="3"/>
  <c r="B6" i="3"/>
  <c r="B24" i="3"/>
  <c r="D10" i="2"/>
  <c r="D12" i="2"/>
  <c r="D20" i="2"/>
  <c r="D21" i="2"/>
  <c r="E10" i="2"/>
  <c r="E12" i="2"/>
  <c r="E20" i="2"/>
  <c r="E21" i="2"/>
  <c r="E22" i="2"/>
  <c r="C10" i="2"/>
  <c r="C12" i="2"/>
  <c r="C20" i="2"/>
  <c r="C21" i="2"/>
  <c r="C22" i="2"/>
  <c r="C46" i="2"/>
  <c r="D46" i="2"/>
  <c r="E46" i="2"/>
  <c r="E45" i="2"/>
  <c r="D45" i="2"/>
  <c r="C45" i="2"/>
  <c r="B11" i="2"/>
  <c r="B41" i="2"/>
  <c r="B6" i="2"/>
  <c r="C30" i="2"/>
  <c r="B7" i="2"/>
  <c r="C31" i="2"/>
  <c r="B8" i="2"/>
  <c r="C32" i="2"/>
  <c r="B9" i="2"/>
  <c r="C33" i="2"/>
  <c r="D22" i="2"/>
  <c r="C23" i="2"/>
  <c r="B12" i="2"/>
  <c r="B29" i="2"/>
  <c r="B42" i="2"/>
  <c r="D23" i="2"/>
  <c r="D24" i="2"/>
  <c r="D26" i="2"/>
  <c r="D47" i="2"/>
  <c r="D48" i="2"/>
  <c r="E23" i="2"/>
  <c r="E24" i="2"/>
  <c r="E26" i="2"/>
  <c r="E47" i="2"/>
  <c r="E48" i="2"/>
  <c r="B10" i="2"/>
  <c r="B23" i="2"/>
  <c r="B36" i="2"/>
  <c r="C37" i="2"/>
  <c r="B43" i="2"/>
  <c r="B44" i="2"/>
  <c r="C7" i="3"/>
  <c r="C25" i="2"/>
  <c r="C24" i="2"/>
  <c r="D7" i="3"/>
  <c r="D8" i="3"/>
  <c r="D25" i="2"/>
  <c r="E7" i="3"/>
  <c r="E8" i="3"/>
  <c r="E25" i="2"/>
  <c r="E17" i="3"/>
  <c r="C8" i="3"/>
  <c r="B7" i="3"/>
  <c r="B25" i="3"/>
  <c r="D17" i="3"/>
  <c r="C26" i="2"/>
  <c r="C47" i="2"/>
  <c r="C48" i="2"/>
  <c r="B48" i="2"/>
  <c r="B24" i="2"/>
  <c r="B8" i="3"/>
  <c r="C17" i="3"/>
  <c r="D30" i="3"/>
  <c r="D31" i="3"/>
  <c r="D9" i="3"/>
  <c r="D10" i="3"/>
  <c r="E9" i="3"/>
  <c r="E10" i="3"/>
  <c r="E30" i="3"/>
  <c r="E31" i="3"/>
  <c r="C30" i="3"/>
  <c r="C31" i="3"/>
  <c r="B31" i="3"/>
  <c r="C9" i="3"/>
  <c r="B9" i="3"/>
  <c r="C10" i="3"/>
  <c r="B10" i="3"/>
  <c r="C21" i="3"/>
  <c r="B26" i="3"/>
  <c r="B27" i="3"/>
  <c r="B20" i="3"/>
</calcChain>
</file>

<file path=xl/sharedStrings.xml><?xml version="1.0" encoding="utf-8"?>
<sst xmlns="http://schemas.openxmlformats.org/spreadsheetml/2006/main" count="78" uniqueCount="66">
  <si>
    <t>Vl. Total</t>
  </si>
  <si>
    <t>Produto A</t>
  </si>
  <si>
    <t>Produto B</t>
  </si>
  <si>
    <t>Produto C</t>
  </si>
  <si>
    <t>Lançamentos contábeis:</t>
  </si>
  <si>
    <t>C. Estoques Matérias Primas</t>
  </si>
  <si>
    <t>C. Estoques Materiais Embalagem</t>
  </si>
  <si>
    <t>Histórico: pela transferência de custos apurados no mês a produtos em elaboração</t>
  </si>
  <si>
    <t>Histórico: pela transferência de custos apurados no mês a produtos acabados</t>
  </si>
  <si>
    <t>Valor da Transferência de Produção no mês</t>
  </si>
  <si>
    <t>Saldo Contábil Final em Elaboração</t>
  </si>
  <si>
    <t>Saldo Contábil Anterior de Produtos em Elaboração</t>
  </si>
  <si>
    <t>Saldo Contábil Acumulado de Prod. Elaboração</t>
  </si>
  <si>
    <t>Custo Unitário do Produto Acabado Transferido</t>
  </si>
  <si>
    <t>Débito</t>
  </si>
  <si>
    <t>Crédito</t>
  </si>
  <si>
    <t>Conciliação do Saldo em Estoque de Produtos Acabados:</t>
  </si>
  <si>
    <t>Saldo Inicial Contábil</t>
  </si>
  <si>
    <t>Custos Apurados no mês</t>
  </si>
  <si>
    <t>Transferências a Produtos Acabados</t>
  </si>
  <si>
    <t>Saldo Final em Elaboração</t>
  </si>
  <si>
    <t>Valor transferido Prod. Elaboração</t>
  </si>
  <si>
    <t>Valor apurado do Custo dos Produtos Vendidos</t>
  </si>
  <si>
    <t>Saldo Contábil Final</t>
  </si>
  <si>
    <t>Estoques Transferidos Prod. Elaboração (Unidades)</t>
  </si>
  <si>
    <t>Saldo Estoques Finais (Unidades)</t>
  </si>
  <si>
    <t>Estoques Baixados por Venda (Unidades)</t>
  </si>
  <si>
    <t>D. Custo dos Produtos Vendidos</t>
  </si>
  <si>
    <t>C. Estoques Produtos Acabados</t>
  </si>
  <si>
    <t>Custos Transferidos de Estoques Elaboração</t>
  </si>
  <si>
    <t>Custos Baixados a Custo Produtos Vendidos</t>
  </si>
  <si>
    <t>Saldo Final Contábil</t>
  </si>
  <si>
    <t>Custo Médio Unitário Estoques Finais R$</t>
  </si>
  <si>
    <t>TOTAL DO CUSTO DE PRODUÇÃO DO MÊS</t>
  </si>
  <si>
    <t>% de Acabamento dos Estoques em Elaboração Iniciais</t>
  </si>
  <si>
    <t>% de Acabamento dos Estoques em Elaboração Finais</t>
  </si>
  <si>
    <t>Produção Equivalente no mês (Unidades Transferidas Acabadas)</t>
  </si>
  <si>
    <t>Custo Unitário do Produto em Elaboração no Estoque Final</t>
  </si>
  <si>
    <t>D. Estoques de Produtos Acabados</t>
  </si>
  <si>
    <t>C. Estoques de Produtos em Elaboração</t>
  </si>
  <si>
    <t>C. Cta. Transferência - Gastos Gerais de Produção</t>
  </si>
  <si>
    <t>D. Estoques de Produtos em Elaboração</t>
  </si>
  <si>
    <t>CUSTOS APURADOS NA CONTA ESTOQUES EM ELABORAÇÃO</t>
  </si>
  <si>
    <t>PLANILHA DE CUSTO DE PRODUTOS VENDIDOS</t>
  </si>
  <si>
    <t>Total dos Estoques Acumulados na Conta (R$)</t>
  </si>
  <si>
    <t>Saldo Estoques Iniciais de Produtos Acabados (Unidades)</t>
  </si>
  <si>
    <t>Total dos Estoques Acumulados na Conta (Unidades)</t>
  </si>
  <si>
    <t>Saldo Contábil Inicial de Estoques Produtos Acabados</t>
  </si>
  <si>
    <t>Produção Acabada Transferida no mês (Unidades)</t>
  </si>
  <si>
    <t>Gastos Gerais de Produção apurados no mês</t>
  </si>
  <si>
    <t>Materiais de Embalagem transferidos para produção</t>
  </si>
  <si>
    <t>C. Cta. Transferência - Mão de Obra da Produção</t>
  </si>
  <si>
    <t>Custo da Mão de Obra da Produção apurada no mês</t>
  </si>
  <si>
    <t>Conciliação do Saldo Contábil dos Estoques de Produtos em Elaboração:</t>
  </si>
  <si>
    <t>Distribuição do Saldo Final:</t>
  </si>
  <si>
    <t>Em unidades</t>
  </si>
  <si>
    <t>Em valor R$</t>
  </si>
  <si>
    <t>Custo Médio Unitário Final Apurado</t>
  </si>
  <si>
    <t>Estoques Iniciais de Estoques de Prod. em Elaboração (Unidades)</t>
  </si>
  <si>
    <t>Estoques Finais de Estoques de Prod. em Elaboração (Unidades)</t>
  </si>
  <si>
    <t>Mês de</t>
  </si>
  <si>
    <t>Produção Equivalente no mês (Unidades Consideradas Acabadas)</t>
  </si>
  <si>
    <t>Produção Equivalente no mês (Unidades em Elaboração no Estoque)</t>
  </si>
  <si>
    <t xml:space="preserve">MÊS/ANO: </t>
  </si>
  <si>
    <t>Planilha de Custos de Produção</t>
  </si>
  <si>
    <t>Matérias-primas transferidas para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</si>
</sst>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164" formatCode="_(* #,##0.00_);_(* \(#,##0.00\);_(* &quot;-&quot;??_);_(@_)"/>
    <numFmt numFmtId="165" formatCode="_(* #,##0_);_(* \(#,##0\);_(* &quot;-&quot;??_);_(@_)"/>
    <numFmt numFmtId="168" formatCode="#,##0_ ;[Red]\-#,##0\ "/>
    <numFmt numFmtId="169" formatCode="0.0%"/>
  </numFmts>
  <fonts count="1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  <scheme val="minor"/>
    </font>
    <font>
      <b/>
      <sz val="18"/>
      <color rgb="FF2687E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385A7B"/>
      <name val="Arial"/>
      <family val="2"/>
    </font>
    <font>
      <b/>
      <sz val="9"/>
      <color rgb="FF385A7B"/>
      <name val="Arial"/>
      <family val="2"/>
    </font>
    <font>
      <sz val="9"/>
      <color rgb="FF385A7B"/>
      <name val="Arial"/>
      <family val="2"/>
    </font>
    <font>
      <sz val="10"/>
      <color rgb="FF385A7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983BB"/>
        <bgColor indexed="64"/>
      </patternFill>
    </fill>
    <fill>
      <patternFill patternType="solid">
        <fgColor rgb="FFF5E3B1"/>
        <bgColor indexed="64"/>
      </patternFill>
    </fill>
    <fill>
      <patternFill patternType="solid">
        <fgColor rgb="FFE8EDF9"/>
        <bgColor indexed="64"/>
      </patternFill>
    </fill>
    <fill>
      <patternFill patternType="solid">
        <fgColor rgb="FFF6F8FB"/>
        <bgColor indexed="64"/>
      </patternFill>
    </fill>
    <fill>
      <patternFill patternType="solid">
        <fgColor rgb="FFB9DEF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4983BB"/>
      </bottom>
      <diagonal/>
    </border>
    <border>
      <left style="thin">
        <color theme="0"/>
      </left>
      <right style="thin">
        <color theme="0"/>
      </right>
      <top style="thin">
        <color rgb="FF4983BB"/>
      </top>
      <bottom style="thin">
        <color rgb="FF4983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4983BB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5" fillId="0" borderId="0" xfId="2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9" fillId="0" borderId="0" xfId="2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2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4" fillId="0" borderId="0" xfId="2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2" applyFont="1" applyFill="1" applyBorder="1" applyAlignment="1">
      <alignment vertical="center"/>
    </xf>
    <xf numFmtId="164" fontId="11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3" fillId="7" borderId="2" xfId="2" applyFont="1" applyFill="1" applyBorder="1" applyAlignment="1">
      <alignment horizontal="center" vertical="center"/>
    </xf>
    <xf numFmtId="17" fontId="13" fillId="7" borderId="2" xfId="2" applyNumberFormat="1" applyFont="1" applyFill="1" applyBorder="1" applyAlignment="1">
      <alignment horizontal="center" vertical="center"/>
    </xf>
    <xf numFmtId="164" fontId="13" fillId="5" borderId="4" xfId="2" applyFont="1" applyFill="1" applyBorder="1" applyAlignment="1">
      <alignment vertical="center"/>
    </xf>
    <xf numFmtId="0" fontId="14" fillId="5" borderId="2" xfId="0" applyFont="1" applyFill="1" applyBorder="1" applyAlignment="1">
      <alignment horizontal="left" vertical="center" indent="1"/>
    </xf>
    <xf numFmtId="0" fontId="14" fillId="6" borderId="2" xfId="0" applyFont="1" applyFill="1" applyBorder="1" applyAlignment="1">
      <alignment horizontal="left" vertical="center" indent="1"/>
    </xf>
    <xf numFmtId="0" fontId="14" fillId="6" borderId="5" xfId="0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left" vertical="center" indent="1"/>
    </xf>
    <xf numFmtId="164" fontId="13" fillId="5" borderId="4" xfId="2" applyFont="1" applyFill="1" applyBorder="1" applyAlignment="1">
      <alignment horizontal="left" vertical="center" indent="1"/>
    </xf>
    <xf numFmtId="0" fontId="14" fillId="6" borderId="6" xfId="0" applyFont="1" applyFill="1" applyBorder="1" applyAlignment="1">
      <alignment horizontal="left" vertical="center" indent="1"/>
    </xf>
    <xf numFmtId="164" fontId="14" fillId="6" borderId="6" xfId="2" applyFont="1" applyFill="1" applyBorder="1" applyAlignment="1">
      <alignment horizontal="left" vertical="center" indent="1"/>
    </xf>
    <xf numFmtId="0" fontId="14" fillId="6" borderId="3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7" borderId="2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164" fontId="13" fillId="7" borderId="6" xfId="2" applyFont="1" applyFill="1" applyBorder="1" applyAlignment="1">
      <alignment horizontal="center" vertical="center"/>
    </xf>
    <xf numFmtId="17" fontId="13" fillId="7" borderId="6" xfId="2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15" fillId="0" borderId="0" xfId="2" applyFont="1" applyBorder="1" applyAlignment="1">
      <alignment vertical="center"/>
    </xf>
    <xf numFmtId="165" fontId="15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5" fillId="5" borderId="2" xfId="2" applyFont="1" applyFill="1" applyBorder="1" applyAlignment="1">
      <alignment vertical="center"/>
    </xf>
    <xf numFmtId="164" fontId="15" fillId="6" borderId="2" xfId="2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 indent="1"/>
    </xf>
    <xf numFmtId="0" fontId="15" fillId="6" borderId="2" xfId="0" applyFont="1" applyFill="1" applyBorder="1" applyAlignment="1">
      <alignment horizontal="left" vertical="center" indent="1"/>
    </xf>
    <xf numFmtId="17" fontId="12" fillId="7" borderId="6" xfId="2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 indent="1"/>
    </xf>
    <xf numFmtId="0" fontId="15" fillId="5" borderId="6" xfId="0" applyFont="1" applyFill="1" applyBorder="1" applyAlignment="1">
      <alignment horizontal="left" vertical="center" indent="1"/>
    </xf>
    <xf numFmtId="164" fontId="15" fillId="5" borderId="6" xfId="2" applyFont="1" applyFill="1" applyBorder="1" applyAlignment="1">
      <alignment vertical="center"/>
    </xf>
    <xf numFmtId="165" fontId="15" fillId="5" borderId="6" xfId="2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left" vertical="center" indent="1"/>
    </xf>
    <xf numFmtId="164" fontId="12" fillId="6" borderId="4" xfId="2" applyFont="1" applyFill="1" applyBorder="1" applyAlignment="1">
      <alignment vertical="center"/>
    </xf>
    <xf numFmtId="0" fontId="15" fillId="5" borderId="3" xfId="0" applyFont="1" applyFill="1" applyBorder="1" applyAlignment="1">
      <alignment horizontal="left" vertical="center" indent="1"/>
    </xf>
    <xf numFmtId="0" fontId="15" fillId="6" borderId="5" xfId="0" applyFont="1" applyFill="1" applyBorder="1" applyAlignment="1">
      <alignment horizontal="left" vertical="center" indent="1"/>
    </xf>
    <xf numFmtId="0" fontId="12" fillId="5" borderId="4" xfId="0" applyFont="1" applyFill="1" applyBorder="1" applyAlignment="1">
      <alignment horizontal="left" vertical="center" indent="1"/>
    </xf>
    <xf numFmtId="164" fontId="12" fillId="7" borderId="6" xfId="2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left" vertical="center" indent="1"/>
    </xf>
    <xf numFmtId="164" fontId="12" fillId="7" borderId="2" xfId="2" applyFont="1" applyFill="1" applyBorder="1" applyAlignment="1">
      <alignment vertical="center"/>
    </xf>
    <xf numFmtId="164" fontId="12" fillId="7" borderId="7" xfId="2" applyFont="1" applyFill="1" applyBorder="1" applyAlignment="1">
      <alignment vertical="center"/>
    </xf>
    <xf numFmtId="164" fontId="15" fillId="0" borderId="0" xfId="2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8"/>
    </xf>
    <xf numFmtId="0" fontId="13" fillId="7" borderId="7" xfId="0" applyFont="1" applyFill="1" applyBorder="1" applyAlignment="1">
      <alignment horizontal="left" vertical="center" indent="1"/>
    </xf>
    <xf numFmtId="0" fontId="13" fillId="7" borderId="8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15" fillId="7" borderId="2" xfId="0" applyFont="1" applyFill="1" applyBorder="1" applyAlignment="1">
      <alignment horizontal="left" vertical="center" indent="1"/>
    </xf>
    <xf numFmtId="8" fontId="14" fillId="5" borderId="2" xfId="2" applyNumberFormat="1" applyFont="1" applyFill="1" applyBorder="1" applyAlignment="1">
      <alignment horizontal="center" vertical="center"/>
    </xf>
    <xf numFmtId="8" fontId="14" fillId="6" borderId="2" xfId="2" applyNumberFormat="1" applyFont="1" applyFill="1" applyBorder="1" applyAlignment="1">
      <alignment horizontal="center" vertical="center"/>
    </xf>
    <xf numFmtId="8" fontId="14" fillId="6" borderId="5" xfId="2" applyNumberFormat="1" applyFont="1" applyFill="1" applyBorder="1" applyAlignment="1">
      <alignment horizontal="center" vertical="center"/>
    </xf>
    <xf numFmtId="8" fontId="13" fillId="5" borderId="4" xfId="2" applyNumberFormat="1" applyFont="1" applyFill="1" applyBorder="1" applyAlignment="1">
      <alignment horizontal="center" vertical="center"/>
    </xf>
    <xf numFmtId="8" fontId="14" fillId="6" borderId="6" xfId="2" applyNumberFormat="1" applyFont="1" applyFill="1" applyBorder="1" applyAlignment="1">
      <alignment horizontal="center" vertical="center"/>
    </xf>
    <xf numFmtId="8" fontId="14" fillId="0" borderId="0" xfId="2" applyNumberFormat="1" applyFont="1" applyBorder="1" applyAlignment="1">
      <alignment vertical="center"/>
    </xf>
    <xf numFmtId="8" fontId="14" fillId="5" borderId="2" xfId="0" applyNumberFormat="1" applyFont="1" applyFill="1" applyBorder="1" applyAlignment="1">
      <alignment vertical="center"/>
    </xf>
    <xf numFmtId="8" fontId="14" fillId="6" borderId="2" xfId="0" applyNumberFormat="1" applyFont="1" applyFill="1" applyBorder="1" applyAlignment="1">
      <alignment vertical="center"/>
    </xf>
    <xf numFmtId="8" fontId="14" fillId="0" borderId="0" xfId="2" applyNumberFormat="1" applyFont="1" applyFill="1" applyBorder="1" applyAlignment="1">
      <alignment vertical="center"/>
    </xf>
    <xf numFmtId="8" fontId="14" fillId="5" borderId="2" xfId="2" applyNumberFormat="1" applyFont="1" applyFill="1" applyBorder="1" applyAlignment="1">
      <alignment vertical="center"/>
    </xf>
    <xf numFmtId="8" fontId="14" fillId="6" borderId="2" xfId="2" applyNumberFormat="1" applyFont="1" applyFill="1" applyBorder="1" applyAlignment="1">
      <alignment vertical="center"/>
    </xf>
    <xf numFmtId="8" fontId="14" fillId="5" borderId="3" xfId="2" applyNumberFormat="1" applyFont="1" applyFill="1" applyBorder="1" applyAlignment="1">
      <alignment vertical="center"/>
    </xf>
    <xf numFmtId="8" fontId="14" fillId="6" borderId="3" xfId="2" applyNumberFormat="1" applyFont="1" applyFill="1" applyBorder="1" applyAlignment="1">
      <alignment vertical="center"/>
    </xf>
    <xf numFmtId="8" fontId="13" fillId="5" borderId="2" xfId="2" applyNumberFormat="1" applyFont="1" applyFill="1" applyBorder="1" applyAlignment="1">
      <alignment horizontal="left" vertical="center" indent="1"/>
    </xf>
    <xf numFmtId="8" fontId="13" fillId="6" borderId="2" xfId="2" applyNumberFormat="1" applyFont="1" applyFill="1" applyBorder="1" applyAlignment="1">
      <alignment horizontal="left" vertical="center" indent="1"/>
    </xf>
    <xf numFmtId="8" fontId="13" fillId="6" borderId="5" xfId="2" applyNumberFormat="1" applyFont="1" applyFill="1" applyBorder="1" applyAlignment="1">
      <alignment horizontal="left" vertical="center" indent="1"/>
    </xf>
    <xf numFmtId="168" fontId="14" fillId="5" borderId="2" xfId="2" applyNumberFormat="1" applyFont="1" applyFill="1" applyBorder="1" applyAlignment="1">
      <alignment vertical="center"/>
    </xf>
    <xf numFmtId="168" fontId="14" fillId="6" borderId="2" xfId="2" applyNumberFormat="1" applyFont="1" applyFill="1" applyBorder="1" applyAlignment="1">
      <alignment vertical="center"/>
    </xf>
    <xf numFmtId="8" fontId="14" fillId="4" borderId="2" xfId="2" applyNumberFormat="1" applyFont="1" applyFill="1" applyBorder="1" applyAlignment="1" applyProtection="1">
      <alignment horizontal="center" vertical="center"/>
      <protection locked="0"/>
    </xf>
    <xf numFmtId="8" fontId="14" fillId="4" borderId="5" xfId="2" applyNumberFormat="1" applyFont="1" applyFill="1" applyBorder="1" applyAlignment="1" applyProtection="1">
      <alignment horizontal="center" vertical="center"/>
      <protection locked="0"/>
    </xf>
    <xf numFmtId="8" fontId="14" fillId="4" borderId="6" xfId="2" applyNumberFormat="1" applyFont="1" applyFill="1" applyBorder="1" applyAlignment="1" applyProtection="1">
      <alignment horizontal="center" vertical="center"/>
      <protection locked="0"/>
    </xf>
    <xf numFmtId="168" fontId="14" fillId="4" borderId="2" xfId="2" applyNumberFormat="1" applyFont="1" applyFill="1" applyBorder="1" applyAlignment="1" applyProtection="1">
      <alignment vertical="center"/>
      <protection locked="0"/>
    </xf>
    <xf numFmtId="169" fontId="14" fillId="4" borderId="2" xfId="1" applyNumberFormat="1" applyFont="1" applyFill="1" applyBorder="1" applyAlignment="1" applyProtection="1">
      <alignment vertical="center"/>
      <protection locked="0"/>
    </xf>
    <xf numFmtId="8" fontId="14" fillId="5" borderId="2" xfId="2" applyNumberFormat="1" applyFont="1" applyFill="1" applyBorder="1" applyAlignment="1">
      <alignment horizontal="right" vertical="center" indent="1"/>
    </xf>
    <xf numFmtId="8" fontId="13" fillId="6" borderId="3" xfId="2" applyNumberFormat="1" applyFont="1" applyFill="1" applyBorder="1" applyAlignment="1">
      <alignment horizontal="right" vertical="center" indent="1"/>
    </xf>
    <xf numFmtId="8" fontId="14" fillId="5" borderId="2" xfId="2" applyNumberFormat="1" applyFont="1" applyFill="1" applyBorder="1" applyAlignment="1">
      <alignment horizontal="right" vertical="center" indent="2"/>
    </xf>
    <xf numFmtId="8" fontId="14" fillId="6" borderId="3" xfId="2" applyNumberFormat="1" applyFont="1" applyFill="1" applyBorder="1" applyAlignment="1">
      <alignment horizontal="right" vertical="center" indent="1"/>
    </xf>
    <xf numFmtId="168" fontId="14" fillId="6" borderId="6" xfId="2" applyNumberFormat="1" applyFont="1" applyFill="1" applyBorder="1" applyAlignment="1">
      <alignment horizontal="right" vertical="center" indent="1"/>
    </xf>
    <xf numFmtId="164" fontId="13" fillId="7" borderId="2" xfId="2" applyFont="1" applyFill="1" applyBorder="1" applyAlignment="1" applyProtection="1">
      <alignment horizontal="center" vertical="center"/>
      <protection locked="0"/>
    </xf>
    <xf numFmtId="8" fontId="15" fillId="5" borderId="2" xfId="2" applyNumberFormat="1" applyFont="1" applyFill="1" applyBorder="1" applyAlignment="1">
      <alignment vertical="center"/>
    </xf>
    <xf numFmtId="8" fontId="15" fillId="6" borderId="2" xfId="2" applyNumberFormat="1" applyFont="1" applyFill="1" applyBorder="1" applyAlignment="1">
      <alignment vertical="center"/>
    </xf>
    <xf numFmtId="8" fontId="15" fillId="6" borderId="5" xfId="2" applyNumberFormat="1" applyFont="1" applyFill="1" applyBorder="1" applyAlignment="1">
      <alignment vertical="center"/>
    </xf>
    <xf numFmtId="8" fontId="12" fillId="5" borderId="4" xfId="2" applyNumberFormat="1" applyFont="1" applyFill="1" applyBorder="1" applyAlignment="1">
      <alignment vertical="center"/>
    </xf>
    <xf numFmtId="8" fontId="15" fillId="4" borderId="2" xfId="2" applyNumberFormat="1" applyFont="1" applyFill="1" applyBorder="1" applyAlignment="1" applyProtection="1">
      <alignment vertical="center"/>
      <protection locked="0"/>
    </xf>
    <xf numFmtId="164" fontId="15" fillId="4" borderId="2" xfId="2" applyFont="1" applyFill="1" applyBorder="1" applyAlignment="1" applyProtection="1">
      <alignment vertical="center"/>
      <protection locked="0"/>
    </xf>
    <xf numFmtId="8" fontId="15" fillId="6" borderId="2" xfId="2" applyNumberFormat="1" applyFont="1" applyFill="1" applyBorder="1" applyAlignment="1" applyProtection="1">
      <alignment vertical="center"/>
    </xf>
    <xf numFmtId="8" fontId="15" fillId="6" borderId="7" xfId="2" applyNumberFormat="1" applyFont="1" applyFill="1" applyBorder="1" applyAlignment="1">
      <alignment vertical="center"/>
    </xf>
    <xf numFmtId="8" fontId="15" fillId="5" borderId="3" xfId="2" applyNumberFormat="1" applyFont="1" applyFill="1" applyBorder="1" applyAlignment="1">
      <alignment vertical="center"/>
    </xf>
    <xf numFmtId="8" fontId="15" fillId="5" borderId="10" xfId="2" applyNumberFormat="1" applyFont="1" applyFill="1" applyBorder="1" applyAlignment="1">
      <alignment vertical="center"/>
    </xf>
    <xf numFmtId="8" fontId="15" fillId="5" borderId="5" xfId="2" applyNumberFormat="1" applyFont="1" applyFill="1" applyBorder="1" applyAlignment="1">
      <alignment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Medium4"/>
  <colors>
    <mruColors>
      <color rgb="FFE8EDF9"/>
      <color rgb="FFF6F8FB"/>
      <color rgb="FF4983BB"/>
      <color rgb="FFB9DEFA"/>
      <color rgb="FFF5E3B1"/>
      <color rgb="FFF2D899"/>
      <color rgb="FF385A7B"/>
      <color rgb="FFFBE3AF"/>
      <color rgb="FFFBD996"/>
      <color rgb="FF8BC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ustos-de-producao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ustos-de-producao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ustos-de-producao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4105</xdr:rowOff>
    </xdr:from>
    <xdr:to>
      <xdr:col>0</xdr:col>
      <xdr:colOff>658761</xdr:colOff>
      <xdr:row>0</xdr:row>
      <xdr:rowOff>659305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6</xdr:row>
      <xdr:rowOff>123825</xdr:rowOff>
    </xdr:from>
    <xdr:to>
      <xdr:col>9</xdr:col>
      <xdr:colOff>600075</xdr:colOff>
      <xdr:row>10</xdr:row>
      <xdr:rowOff>19050</xdr:rowOff>
    </xdr:to>
    <xdr:grpSp>
      <xdr:nvGrpSpPr>
        <xdr:cNvPr id="3" name="Agrupar 2"/>
        <xdr:cNvGrpSpPr/>
      </xdr:nvGrpSpPr>
      <xdr:grpSpPr>
        <a:xfrm>
          <a:off x="8067675" y="1990725"/>
          <a:ext cx="2952750" cy="809625"/>
          <a:chOff x="10620375" y="1970596"/>
          <a:chExt cx="2952750" cy="859351"/>
        </a:xfrm>
      </xdr:grpSpPr>
      <xdr:sp macro="" textlink="">
        <xdr:nvSpPr>
          <xdr:cNvPr id="4" name="Texto Explicativo 1 3"/>
          <xdr:cNvSpPr/>
        </xdr:nvSpPr>
        <xdr:spPr>
          <a:xfrm>
            <a:off x="10620375" y="1970596"/>
            <a:ext cx="2952750" cy="859351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Digite as informações nos campos AMARELOS</a:t>
            </a:r>
            <a:endParaRPr lang="pt-BR" sz="1100"/>
          </a:p>
        </xdr:txBody>
      </xdr:sp>
      <xdr:cxnSp macro="">
        <xdr:nvCxnSpPr>
          <xdr:cNvPr id="5" name="Conector de Linha Reta 49"/>
          <xdr:cNvCxnSpPr/>
        </xdr:nvCxnSpPr>
        <xdr:spPr>
          <a:xfrm flipH="1">
            <a:off x="10734676" y="2322897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0</xdr:col>
      <xdr:colOff>180973</xdr:colOff>
      <xdr:row>58</xdr:row>
      <xdr:rowOff>104592</xdr:rowOff>
    </xdr:from>
    <xdr:to>
      <xdr:col>0</xdr:col>
      <xdr:colOff>1352548</xdr:colOff>
      <xdr:row>58</xdr:row>
      <xdr:rowOff>285567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3" y="14087292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52</xdr:row>
      <xdr:rowOff>0</xdr:rowOff>
    </xdr:from>
    <xdr:to>
      <xdr:col>4</xdr:col>
      <xdr:colOff>238120</xdr:colOff>
      <xdr:row>56</xdr:row>
      <xdr:rowOff>56783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23825" y="12611100"/>
          <a:ext cx="6886570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2</xdr:row>
      <xdr:rowOff>161925</xdr:rowOff>
    </xdr:from>
    <xdr:to>
      <xdr:col>9</xdr:col>
      <xdr:colOff>609600</xdr:colOff>
      <xdr:row>6</xdr:row>
      <xdr:rowOff>0</xdr:rowOff>
    </xdr:to>
    <xdr:sp macro="" textlink="">
      <xdr:nvSpPr>
        <xdr:cNvPr id="10" name="Texto Explicativo 1 9"/>
        <xdr:cNvSpPr/>
      </xdr:nvSpPr>
      <xdr:spPr>
        <a:xfrm>
          <a:off x="8077200" y="1057275"/>
          <a:ext cx="2952750" cy="809625"/>
        </a:xfrm>
        <a:prstGeom prst="borderCallout1">
          <a:avLst>
            <a:gd name="adj1" fmla="val 27960"/>
            <a:gd name="adj2" fmla="val 890"/>
            <a:gd name="adj3" fmla="val 27581"/>
            <a:gd name="adj4" fmla="val -13233"/>
          </a:avLst>
        </a:prstGeom>
        <a:solidFill>
          <a:srgbClr val="F48B8E"/>
        </a:solidFill>
        <a:ln w="12700" cap="rnd">
          <a:solidFill>
            <a:srgbClr val="F48B8E"/>
          </a:solidFill>
          <a:headEnd type="none"/>
          <a:tailEnd type="oval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r>
            <a:rPr lang="en-US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DICA DE</a:t>
          </a:r>
          <a:r>
            <a: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TABELA</a:t>
          </a:r>
        </a:p>
        <a:p>
          <a:endParaRPr lang="en-US" sz="11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Atualize o mês de referência e o nome dos produtos</a:t>
          </a:r>
          <a:endParaRPr lang="pt-BR" sz="1100"/>
        </a:p>
      </xdr:txBody>
    </xdr:sp>
    <xdr:clientData/>
  </xdr:twoCellAnchor>
  <xdr:twoCellAnchor>
    <xdr:from>
      <xdr:col>5</xdr:col>
      <xdr:colOff>485776</xdr:colOff>
      <xdr:row>3</xdr:row>
      <xdr:rowOff>208090</xdr:rowOff>
    </xdr:from>
    <xdr:to>
      <xdr:col>9</xdr:col>
      <xdr:colOff>476250</xdr:colOff>
      <xdr:row>3</xdr:row>
      <xdr:rowOff>208090</xdr:rowOff>
    </xdr:to>
    <xdr:cxnSp macro="">
      <xdr:nvCxnSpPr>
        <xdr:cNvPr id="11" name="Conector de Linha Reta 49"/>
        <xdr:cNvCxnSpPr/>
      </xdr:nvCxnSpPr>
      <xdr:spPr>
        <a:xfrm flipH="1">
          <a:off x="8191501" y="1389190"/>
          <a:ext cx="2705099" cy="0"/>
        </a:xfrm>
        <a:prstGeom prst="line">
          <a:avLst/>
        </a:prstGeom>
        <a:solidFill>
          <a:srgbClr val="7CD72C"/>
        </a:solidFill>
        <a:ln w="12700"/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4105</xdr:rowOff>
    </xdr:from>
    <xdr:to>
      <xdr:col>0</xdr:col>
      <xdr:colOff>658761</xdr:colOff>
      <xdr:row>0</xdr:row>
      <xdr:rowOff>659305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4</xdr:row>
      <xdr:rowOff>114300</xdr:rowOff>
    </xdr:from>
    <xdr:to>
      <xdr:col>9</xdr:col>
      <xdr:colOff>638175</xdr:colOff>
      <xdr:row>8</xdr:row>
      <xdr:rowOff>9525</xdr:rowOff>
    </xdr:to>
    <xdr:grpSp>
      <xdr:nvGrpSpPr>
        <xdr:cNvPr id="3" name="Agrupar 2"/>
        <xdr:cNvGrpSpPr/>
      </xdr:nvGrpSpPr>
      <xdr:grpSpPr>
        <a:xfrm>
          <a:off x="7600950" y="1524000"/>
          <a:ext cx="2952750" cy="809625"/>
          <a:chOff x="10620375" y="1495426"/>
          <a:chExt cx="2952750" cy="859351"/>
        </a:xfrm>
      </xdr:grpSpPr>
      <xdr:sp macro="" textlink="">
        <xdr:nvSpPr>
          <xdr:cNvPr id="4" name="Texto Explicativo 1 3"/>
          <xdr:cNvSpPr/>
        </xdr:nvSpPr>
        <xdr:spPr>
          <a:xfrm>
            <a:off x="10620375" y="1495426"/>
            <a:ext cx="2952750" cy="859351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Digite as informações nos campos AMARELOS</a:t>
            </a:r>
            <a:endParaRPr lang="pt-BR" sz="1100"/>
          </a:p>
        </xdr:txBody>
      </xdr:sp>
      <xdr:cxnSp macro="">
        <xdr:nvCxnSpPr>
          <xdr:cNvPr id="5" name="Conector de Linha Reta 49"/>
          <xdr:cNvCxnSpPr/>
        </xdr:nvCxnSpPr>
        <xdr:spPr>
          <a:xfrm flipH="1">
            <a:off x="10734676" y="1847727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0</xdr:col>
      <xdr:colOff>114298</xdr:colOff>
      <xdr:row>41</xdr:row>
      <xdr:rowOff>95067</xdr:rowOff>
    </xdr:from>
    <xdr:to>
      <xdr:col>0</xdr:col>
      <xdr:colOff>1285873</xdr:colOff>
      <xdr:row>41</xdr:row>
      <xdr:rowOff>276042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8" y="9962967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34</xdr:row>
      <xdr:rowOff>219075</xdr:rowOff>
    </xdr:from>
    <xdr:to>
      <xdr:col>4</xdr:col>
      <xdr:colOff>542920</xdr:colOff>
      <xdr:row>39</xdr:row>
      <xdr:rowOff>47258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57150" y="8486775"/>
          <a:ext cx="6886570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4105</xdr:rowOff>
    </xdr:from>
    <xdr:to>
      <xdr:col>0</xdr:col>
      <xdr:colOff>658761</xdr:colOff>
      <xdr:row>0</xdr:row>
      <xdr:rowOff>659305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44</xdr:row>
      <xdr:rowOff>104592</xdr:rowOff>
    </xdr:from>
    <xdr:to>
      <xdr:col>1</xdr:col>
      <xdr:colOff>38100</xdr:colOff>
      <xdr:row>44</xdr:row>
      <xdr:rowOff>285567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887142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114302</xdr:colOff>
      <xdr:row>38</xdr:row>
      <xdr:rowOff>0</xdr:rowOff>
    </xdr:from>
    <xdr:to>
      <xdr:col>8</xdr:col>
      <xdr:colOff>485772</xdr:colOff>
      <xdr:row>42</xdr:row>
      <xdr:rowOff>56783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14302" y="11410950"/>
          <a:ext cx="6886570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7543800"/>
    <xdr:sp macro="" textlink="">
      <xdr:nvSpPr>
        <xdr:cNvPr id="5" name="CaixaDeTexto 4"/>
        <xdr:cNvSpPr txBox="1"/>
      </xdr:nvSpPr>
      <xdr:spPr>
        <a:xfrm>
          <a:off x="0" y="895350"/>
          <a:ext cx="6438900" cy="7543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Nesta planilha você vai poder detalhar os custos da produção de uma mercadoria, desde a matéria-prima utilizada até o custo final do produto vendido. Desta forma fica muito mais fácil planejar e tomar decisões sobre o andamento da produção.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Você deve começar a trabalhar 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 de Produção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pois alguns valores interferem diretamente em toda a estrutura da planilha, inclusive 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 Prod. Vendidos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Nesta tabela, você precisa preencher somente as lacunas que estão em amarelo. O restante da tabela será preenchido automaticamente conforme os números forem sendo incluídos. O importante é que todas as informações reflitam exatamente a realidade.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Finalizada esta aba, você já pode ir para a aba 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 Prod. Vendidos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Nela, você vai reparar, haverá números replicados da primeira aba. Não se preocupe, pois o custo do produto vendido sobre interferência direta do custo de produção. 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Aqui nesta tabela, você também precisará preencher somente as lacunas em amarelo. O restante é feito calculado de maneira automática. No final, você terá um resumo da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Distribuição do Saldo Final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 é importante sempre fazer uma revisão na planilha para verificar se todo o planejamento está andando de forma correta. Se necessário, faça alterações e adequações, porém, sempre de olho no resultado final.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showRowColHeaders="0" tabSelected="1" zoomScaleNormal="100" workbookViewId="0">
      <pane ySplit="1" topLeftCell="A2" activePane="bottomLeft" state="frozen"/>
      <selection pane="bottomLeft" activeCell="C6" sqref="C6"/>
    </sheetView>
  </sheetViews>
  <sheetFormatPr defaultColWidth="8.875" defaultRowHeight="18" customHeight="1" x14ac:dyDescent="0.2"/>
  <cols>
    <col min="1" max="1" width="52.125" style="7" customWidth="1"/>
    <col min="2" max="5" width="12.25" style="8" customWidth="1"/>
    <col min="6" max="6" width="9" style="8" customWidth="1"/>
    <col min="7" max="16384" width="8.875" style="7"/>
  </cols>
  <sheetData>
    <row r="1" spans="1:6" s="65" customFormat="1" ht="52.5" customHeight="1" thickBot="1" x14ac:dyDescent="0.3">
      <c r="A1" s="65" t="s">
        <v>64</v>
      </c>
    </row>
    <row r="2" spans="1:6" s="3" customFormat="1" ht="18" customHeight="1" x14ac:dyDescent="0.2">
      <c r="B2" s="4"/>
      <c r="C2" s="4"/>
      <c r="D2" s="4"/>
      <c r="E2" s="4"/>
      <c r="F2" s="4"/>
    </row>
    <row r="3" spans="1:6" s="3" customFormat="1" ht="22.5" customHeight="1" x14ac:dyDescent="0.2">
      <c r="A3" s="62" t="s">
        <v>42</v>
      </c>
      <c r="B3" s="63"/>
      <c r="C3" s="63"/>
      <c r="D3" s="63"/>
      <c r="E3" s="64"/>
    </row>
    <row r="4" spans="1:6" s="3" customFormat="1" ht="18" customHeight="1" x14ac:dyDescent="0.2">
      <c r="A4" s="12"/>
      <c r="B4" s="12"/>
      <c r="C4" s="12"/>
      <c r="D4" s="35" t="s">
        <v>63</v>
      </c>
      <c r="E4" s="36">
        <v>42005</v>
      </c>
    </row>
    <row r="5" spans="1:6" s="9" customFormat="1" ht="18" customHeight="1" x14ac:dyDescent="0.25">
      <c r="A5" s="13"/>
      <c r="B5" s="20" t="s">
        <v>0</v>
      </c>
      <c r="C5" s="98" t="s">
        <v>1</v>
      </c>
      <c r="D5" s="98" t="s">
        <v>2</v>
      </c>
      <c r="E5" s="98" t="s">
        <v>3</v>
      </c>
    </row>
    <row r="6" spans="1:6" s="10" customFormat="1" ht="18" customHeight="1" x14ac:dyDescent="0.25">
      <c r="A6" s="23" t="s">
        <v>65</v>
      </c>
      <c r="B6" s="70">
        <f>SUM(C6:E6)</f>
        <v>14050</v>
      </c>
      <c r="C6" s="88">
        <v>5000</v>
      </c>
      <c r="D6" s="88">
        <v>4000</v>
      </c>
      <c r="E6" s="88">
        <v>5050</v>
      </c>
    </row>
    <row r="7" spans="1:6" s="10" customFormat="1" ht="18" customHeight="1" x14ac:dyDescent="0.25">
      <c r="A7" s="24" t="s">
        <v>50</v>
      </c>
      <c r="B7" s="71">
        <f>SUM(C7:E7)</f>
        <v>2925</v>
      </c>
      <c r="C7" s="88">
        <v>1770</v>
      </c>
      <c r="D7" s="88">
        <v>400</v>
      </c>
      <c r="E7" s="88">
        <v>755</v>
      </c>
    </row>
    <row r="8" spans="1:6" s="10" customFormat="1" ht="18" customHeight="1" x14ac:dyDescent="0.25">
      <c r="A8" s="23" t="s">
        <v>52</v>
      </c>
      <c r="B8" s="70">
        <f>SUM(C8:E8)</f>
        <v>5766</v>
      </c>
      <c r="C8" s="88">
        <v>2990</v>
      </c>
      <c r="D8" s="88">
        <v>988</v>
      </c>
      <c r="E8" s="88">
        <v>1788</v>
      </c>
    </row>
    <row r="9" spans="1:6" s="10" customFormat="1" ht="18" customHeight="1" x14ac:dyDescent="0.25">
      <c r="A9" s="25" t="s">
        <v>49</v>
      </c>
      <c r="B9" s="72">
        <f>SUM(C9:E9)</f>
        <v>2265</v>
      </c>
      <c r="C9" s="89">
        <v>600</v>
      </c>
      <c r="D9" s="89">
        <v>888</v>
      </c>
      <c r="E9" s="89">
        <v>777</v>
      </c>
    </row>
    <row r="10" spans="1:6" s="9" customFormat="1" ht="18" customHeight="1" x14ac:dyDescent="0.25">
      <c r="A10" s="26" t="s">
        <v>33</v>
      </c>
      <c r="B10" s="73">
        <f>SUM(B6:B9)</f>
        <v>25006</v>
      </c>
      <c r="C10" s="73">
        <f>SUM(C6:C9)</f>
        <v>10360</v>
      </c>
      <c r="D10" s="73">
        <f>SUM(D6:D9)</f>
        <v>6276</v>
      </c>
      <c r="E10" s="73">
        <f>SUM(E6:E9)</f>
        <v>8370</v>
      </c>
    </row>
    <row r="11" spans="1:6" s="10" customFormat="1" ht="18" customHeight="1" x14ac:dyDescent="0.25">
      <c r="A11" s="28" t="s">
        <v>11</v>
      </c>
      <c r="B11" s="74">
        <f>SUM(C11:E11)</f>
        <v>2071.5</v>
      </c>
      <c r="C11" s="90">
        <v>1269.5</v>
      </c>
      <c r="D11" s="90">
        <v>635</v>
      </c>
      <c r="E11" s="90">
        <v>167</v>
      </c>
    </row>
    <row r="12" spans="1:6" s="10" customFormat="1" ht="18" customHeight="1" x14ac:dyDescent="0.25">
      <c r="A12" s="23" t="s">
        <v>12</v>
      </c>
      <c r="B12" s="70">
        <f>SUM(C12:E12)</f>
        <v>27077.5</v>
      </c>
      <c r="C12" s="70">
        <f>C10+C11</f>
        <v>11629.5</v>
      </c>
      <c r="D12" s="70">
        <f>D10+D11</f>
        <v>6911</v>
      </c>
      <c r="E12" s="70">
        <f>E10+E11</f>
        <v>8537</v>
      </c>
    </row>
    <row r="13" spans="1:6" s="10" customFormat="1" ht="18" customHeight="1" x14ac:dyDescent="0.25">
      <c r="A13" s="14"/>
      <c r="B13" s="75"/>
      <c r="C13" s="75"/>
      <c r="D13" s="75"/>
      <c r="E13" s="75"/>
      <c r="F13" s="11"/>
    </row>
    <row r="14" spans="1:6" s="10" customFormat="1" ht="18" customHeight="1" x14ac:dyDescent="0.25">
      <c r="A14" s="23" t="s">
        <v>58</v>
      </c>
      <c r="B14" s="76"/>
      <c r="C14" s="91">
        <v>500</v>
      </c>
      <c r="D14" s="91">
        <v>350</v>
      </c>
      <c r="E14" s="91">
        <v>28</v>
      </c>
    </row>
    <row r="15" spans="1:6" s="10" customFormat="1" ht="18" customHeight="1" x14ac:dyDescent="0.25">
      <c r="A15" s="24" t="s">
        <v>48</v>
      </c>
      <c r="B15" s="77"/>
      <c r="C15" s="91">
        <v>1800</v>
      </c>
      <c r="D15" s="91">
        <v>2500</v>
      </c>
      <c r="E15" s="91">
        <v>890</v>
      </c>
    </row>
    <row r="16" spans="1:6" s="10" customFormat="1" ht="18" customHeight="1" x14ac:dyDescent="0.25">
      <c r="A16" s="23" t="s">
        <v>59</v>
      </c>
      <c r="B16" s="76"/>
      <c r="C16" s="91">
        <v>400</v>
      </c>
      <c r="D16" s="91">
        <v>390</v>
      </c>
      <c r="E16" s="91">
        <v>75</v>
      </c>
    </row>
    <row r="17" spans="1:6" s="10" customFormat="1" ht="18" customHeight="1" x14ac:dyDescent="0.25">
      <c r="A17" s="34"/>
      <c r="B17" s="78"/>
      <c r="C17" s="78"/>
      <c r="D17" s="78"/>
      <c r="E17" s="78"/>
    </row>
    <row r="18" spans="1:6" s="10" customFormat="1" ht="18" customHeight="1" x14ac:dyDescent="0.25">
      <c r="A18" s="23" t="s">
        <v>34</v>
      </c>
      <c r="B18" s="79"/>
      <c r="C18" s="92">
        <v>0.44</v>
      </c>
      <c r="D18" s="92">
        <v>0.72</v>
      </c>
      <c r="E18" s="92">
        <v>0.62</v>
      </c>
    </row>
    <row r="19" spans="1:6" s="10" customFormat="1" ht="18" customHeight="1" x14ac:dyDescent="0.25">
      <c r="A19" s="24" t="s">
        <v>35</v>
      </c>
      <c r="B19" s="80"/>
      <c r="C19" s="92">
        <v>0.51</v>
      </c>
      <c r="D19" s="92">
        <v>0.45</v>
      </c>
      <c r="E19" s="92">
        <v>0.69</v>
      </c>
    </row>
    <row r="20" spans="1:6" s="10" customFormat="1" ht="18" customHeight="1" x14ac:dyDescent="0.25">
      <c r="A20" s="23" t="s">
        <v>61</v>
      </c>
      <c r="B20" s="79"/>
      <c r="C20" s="86">
        <f>ROUND(C16*C19+C15-C14*C18,0)</f>
        <v>1784</v>
      </c>
      <c r="D20" s="86">
        <f>ROUND(D16*D19+D15-D14*D18,0)</f>
        <v>2424</v>
      </c>
      <c r="E20" s="86">
        <f>ROUND(E16*E19+E15-E14*E18,0)</f>
        <v>924</v>
      </c>
    </row>
    <row r="21" spans="1:6" s="10" customFormat="1" ht="18" customHeight="1" x14ac:dyDescent="0.25">
      <c r="A21" s="24" t="s">
        <v>36</v>
      </c>
      <c r="B21" s="80"/>
      <c r="C21" s="87">
        <f>(ROUND((C15-C14*C18),0))</f>
        <v>1580</v>
      </c>
      <c r="D21" s="87">
        <f>(ROUND((D15-D14*D18),0))</f>
        <v>2248</v>
      </c>
      <c r="E21" s="87">
        <f>(ROUND((E15-E14*E18),0))</f>
        <v>873</v>
      </c>
    </row>
    <row r="22" spans="1:6" s="10" customFormat="1" ht="18" customHeight="1" x14ac:dyDescent="0.25">
      <c r="A22" s="23" t="s">
        <v>62</v>
      </c>
      <c r="B22" s="79"/>
      <c r="C22" s="86">
        <f>C20-C21</f>
        <v>204</v>
      </c>
      <c r="D22" s="86">
        <f>D20-D21</f>
        <v>176</v>
      </c>
      <c r="E22" s="86">
        <f>E20-E21</f>
        <v>51</v>
      </c>
    </row>
    <row r="23" spans="1:6" s="10" customFormat="1" ht="18" customHeight="1" x14ac:dyDescent="0.25">
      <c r="A23" s="24" t="s">
        <v>9</v>
      </c>
      <c r="B23" s="80">
        <f>SUM(C23:E23)</f>
        <v>24774.68</v>
      </c>
      <c r="C23" s="80">
        <f>ROUND(C12/C20*C21,2)</f>
        <v>10299.67</v>
      </c>
      <c r="D23" s="80">
        <f>ROUND(D12/D20*D21,2)</f>
        <v>6409.21</v>
      </c>
      <c r="E23" s="80">
        <f>ROUND(E12/E20*E21,2)</f>
        <v>8065.8</v>
      </c>
    </row>
    <row r="24" spans="1:6" s="10" customFormat="1" ht="18" customHeight="1" x14ac:dyDescent="0.25">
      <c r="A24" s="23" t="s">
        <v>10</v>
      </c>
      <c r="B24" s="79">
        <f>SUM(C24:E24)</f>
        <v>2302.8199999999997</v>
      </c>
      <c r="C24" s="79">
        <f>ROUND(C12-C23,2)</f>
        <v>1329.83</v>
      </c>
      <c r="D24" s="79">
        <f>ROUND(D12-D23,2)</f>
        <v>501.79</v>
      </c>
      <c r="E24" s="79">
        <f>ROUND(E12-E23,2)</f>
        <v>471.2</v>
      </c>
    </row>
    <row r="25" spans="1:6" s="10" customFormat="1" ht="18" customHeight="1" x14ac:dyDescent="0.25">
      <c r="A25" s="24" t="s">
        <v>13</v>
      </c>
      <c r="B25" s="80"/>
      <c r="C25" s="80">
        <f t="shared" ref="C25:E26" si="0">C23/C15</f>
        <v>5.7220388888888891</v>
      </c>
      <c r="D25" s="80">
        <f t="shared" si="0"/>
        <v>2.5636839999999999</v>
      </c>
      <c r="E25" s="80">
        <f t="shared" si="0"/>
        <v>9.0626966292134838</v>
      </c>
    </row>
    <row r="26" spans="1:6" s="10" customFormat="1" ht="18" customHeight="1" x14ac:dyDescent="0.25">
      <c r="A26" s="33" t="s">
        <v>37</v>
      </c>
      <c r="B26" s="81"/>
      <c r="C26" s="81">
        <f t="shared" si="0"/>
        <v>3.3245749999999998</v>
      </c>
      <c r="D26" s="81">
        <f t="shared" si="0"/>
        <v>1.2866410256410257</v>
      </c>
      <c r="E26" s="81">
        <f t="shared" si="0"/>
        <v>6.2826666666666666</v>
      </c>
    </row>
    <row r="27" spans="1:6" s="19" customFormat="1" ht="18" customHeight="1" x14ac:dyDescent="0.25">
      <c r="A27" s="16"/>
      <c r="B27" s="17"/>
      <c r="C27" s="17"/>
      <c r="D27" s="17"/>
      <c r="E27" s="17"/>
      <c r="F27" s="18"/>
    </row>
    <row r="28" spans="1:6" s="9" customFormat="1" ht="18" customHeight="1" x14ac:dyDescent="0.25">
      <c r="A28" s="32" t="s">
        <v>4</v>
      </c>
      <c r="B28" s="20" t="s">
        <v>14</v>
      </c>
      <c r="C28" s="20" t="s">
        <v>15</v>
      </c>
      <c r="D28" s="20" t="s">
        <v>63</v>
      </c>
      <c r="E28" s="21">
        <v>42005</v>
      </c>
    </row>
    <row r="29" spans="1:6" s="10" customFormat="1" ht="18" customHeight="1" x14ac:dyDescent="0.25">
      <c r="A29" s="23" t="s">
        <v>41</v>
      </c>
      <c r="B29" s="79">
        <f>SUM(C30:C33)</f>
        <v>25006</v>
      </c>
      <c r="C29" s="79"/>
      <c r="D29" s="79"/>
      <c r="E29" s="79"/>
    </row>
    <row r="30" spans="1:6" s="10" customFormat="1" ht="18" customHeight="1" x14ac:dyDescent="0.25">
      <c r="A30" s="24" t="s">
        <v>5</v>
      </c>
      <c r="B30" s="80"/>
      <c r="C30" s="80">
        <f>B6</f>
        <v>14050</v>
      </c>
      <c r="D30" s="80"/>
      <c r="E30" s="80"/>
    </row>
    <row r="31" spans="1:6" s="10" customFormat="1" ht="18" customHeight="1" x14ac:dyDescent="0.25">
      <c r="A31" s="23" t="s">
        <v>6</v>
      </c>
      <c r="B31" s="79"/>
      <c r="C31" s="79">
        <f>B7</f>
        <v>2925</v>
      </c>
      <c r="D31" s="79"/>
      <c r="E31" s="79"/>
    </row>
    <row r="32" spans="1:6" s="10" customFormat="1" ht="18" customHeight="1" x14ac:dyDescent="0.25">
      <c r="A32" s="24" t="s">
        <v>51</v>
      </c>
      <c r="B32" s="80"/>
      <c r="C32" s="80">
        <f>B8</f>
        <v>5766</v>
      </c>
      <c r="D32" s="80"/>
      <c r="E32" s="80"/>
    </row>
    <row r="33" spans="1:6" s="10" customFormat="1" ht="18" customHeight="1" x14ac:dyDescent="0.25">
      <c r="A33" s="33" t="s">
        <v>40</v>
      </c>
      <c r="B33" s="81"/>
      <c r="C33" s="81">
        <f>B9</f>
        <v>2265</v>
      </c>
      <c r="D33" s="81"/>
      <c r="E33" s="81"/>
    </row>
    <row r="34" spans="1:6" s="10" customFormat="1" ht="18" customHeight="1" x14ac:dyDescent="0.25">
      <c r="A34" s="31" t="s">
        <v>7</v>
      </c>
      <c r="B34" s="15"/>
      <c r="C34" s="15"/>
      <c r="D34" s="15"/>
      <c r="E34" s="15"/>
    </row>
    <row r="35" spans="1:6" s="10" customFormat="1" ht="18" customHeight="1" x14ac:dyDescent="0.25">
      <c r="A35" s="14"/>
      <c r="B35" s="15"/>
      <c r="C35" s="15"/>
      <c r="D35" s="15"/>
      <c r="E35" s="15"/>
    </row>
    <row r="36" spans="1:6" s="10" customFormat="1" ht="18" customHeight="1" x14ac:dyDescent="0.25">
      <c r="A36" s="23" t="s">
        <v>38</v>
      </c>
      <c r="B36" s="79">
        <f>B23</f>
        <v>24774.68</v>
      </c>
      <c r="C36" s="79"/>
      <c r="D36" s="15"/>
      <c r="E36" s="15"/>
    </row>
    <row r="37" spans="1:6" s="10" customFormat="1" ht="18" customHeight="1" x14ac:dyDescent="0.25">
      <c r="A37" s="30" t="s">
        <v>39</v>
      </c>
      <c r="B37" s="82"/>
      <c r="C37" s="82">
        <f>B36</f>
        <v>24774.68</v>
      </c>
      <c r="D37" s="15"/>
      <c r="E37" s="15"/>
    </row>
    <row r="38" spans="1:6" s="10" customFormat="1" ht="18" customHeight="1" x14ac:dyDescent="0.25">
      <c r="A38" s="31" t="s">
        <v>8</v>
      </c>
      <c r="B38" s="15"/>
      <c r="C38" s="15"/>
      <c r="D38" s="15"/>
      <c r="E38" s="15"/>
    </row>
    <row r="39" spans="1:6" s="10" customFormat="1" ht="18" customHeight="1" x14ac:dyDescent="0.25">
      <c r="A39" s="14"/>
      <c r="B39" s="15"/>
      <c r="C39" s="15"/>
      <c r="D39" s="15"/>
      <c r="E39" s="15"/>
      <c r="F39" s="11"/>
    </row>
    <row r="40" spans="1:6" s="10" customFormat="1" ht="18" customHeight="1" x14ac:dyDescent="0.25">
      <c r="A40" s="66" t="s">
        <v>53</v>
      </c>
      <c r="B40" s="67"/>
      <c r="C40" s="15"/>
      <c r="D40" s="15"/>
      <c r="E40" s="15"/>
    </row>
    <row r="41" spans="1:6" s="10" customFormat="1" ht="18" customHeight="1" x14ac:dyDescent="0.25">
      <c r="A41" s="23" t="s">
        <v>17</v>
      </c>
      <c r="B41" s="83">
        <f>B11</f>
        <v>2071.5</v>
      </c>
      <c r="C41" s="15"/>
      <c r="D41" s="15"/>
      <c r="E41" s="15"/>
    </row>
    <row r="42" spans="1:6" s="10" customFormat="1" ht="18" customHeight="1" x14ac:dyDescent="0.25">
      <c r="A42" s="24" t="s">
        <v>18</v>
      </c>
      <c r="B42" s="84">
        <f>B29</f>
        <v>25006</v>
      </c>
      <c r="C42" s="15"/>
      <c r="D42" s="15"/>
      <c r="E42" s="15"/>
    </row>
    <row r="43" spans="1:6" s="10" customFormat="1" ht="18" customHeight="1" x14ac:dyDescent="0.25">
      <c r="A43" s="23" t="s">
        <v>19</v>
      </c>
      <c r="B43" s="83">
        <f>-C37</f>
        <v>-24774.68</v>
      </c>
      <c r="C43" s="15"/>
      <c r="D43" s="15"/>
      <c r="E43" s="15"/>
    </row>
    <row r="44" spans="1:6" s="10" customFormat="1" ht="18" customHeight="1" x14ac:dyDescent="0.25">
      <c r="A44" s="25" t="s">
        <v>20</v>
      </c>
      <c r="B44" s="85">
        <f>SUM(B41:B43)</f>
        <v>2302.8199999999997</v>
      </c>
      <c r="C44" s="15"/>
      <c r="D44" s="15"/>
      <c r="E44" s="15"/>
    </row>
    <row r="45" spans="1:6" s="9" customFormat="1" ht="18" customHeight="1" x14ac:dyDescent="0.25">
      <c r="A45" s="26" t="s">
        <v>54</v>
      </c>
      <c r="B45" s="27"/>
      <c r="C45" s="22" t="str">
        <f>C5</f>
        <v>Produto A</v>
      </c>
      <c r="D45" s="22" t="str">
        <f>D5</f>
        <v>Produto B</v>
      </c>
      <c r="E45" s="22" t="str">
        <f>E5</f>
        <v>Produto C</v>
      </c>
    </row>
    <row r="46" spans="1:6" s="10" customFormat="1" ht="18" customHeight="1" x14ac:dyDescent="0.25">
      <c r="A46" s="28" t="s">
        <v>55</v>
      </c>
      <c r="B46" s="29"/>
      <c r="C46" s="97">
        <f>C16</f>
        <v>400</v>
      </c>
      <c r="D46" s="97">
        <f>D16</f>
        <v>390</v>
      </c>
      <c r="E46" s="97">
        <f>E16</f>
        <v>75</v>
      </c>
      <c r="F46" s="11"/>
    </row>
    <row r="47" spans="1:6" s="10" customFormat="1" ht="18" customHeight="1" x14ac:dyDescent="0.25">
      <c r="A47" s="23" t="s">
        <v>57</v>
      </c>
      <c r="B47" s="95"/>
      <c r="C47" s="93">
        <f>C26</f>
        <v>3.3245749999999998</v>
      </c>
      <c r="D47" s="93">
        <f>D26</f>
        <v>1.2866410256410257</v>
      </c>
      <c r="E47" s="93">
        <f>E26</f>
        <v>6.2826666666666666</v>
      </c>
      <c r="F47" s="11"/>
    </row>
    <row r="48" spans="1:6" s="10" customFormat="1" ht="18" customHeight="1" x14ac:dyDescent="0.25">
      <c r="A48" s="30" t="s">
        <v>56</v>
      </c>
      <c r="B48" s="94">
        <f>SUM(C48:E48)</f>
        <v>2302.8199999999997</v>
      </c>
      <c r="C48" s="96">
        <f>C46*C47</f>
        <v>1329.83</v>
      </c>
      <c r="D48" s="96">
        <f>D46*D47</f>
        <v>501.79</v>
      </c>
      <c r="E48" s="96">
        <f>E46*E47</f>
        <v>471.2</v>
      </c>
      <c r="F48" s="11"/>
    </row>
    <row r="49" spans="1:6" s="3" customFormat="1" ht="18" customHeight="1" x14ac:dyDescent="0.2">
      <c r="B49" s="4"/>
      <c r="C49" s="4"/>
      <c r="D49" s="4"/>
      <c r="E49" s="4"/>
    </row>
    <row r="50" spans="1:6" s="3" customFormat="1" ht="18" customHeight="1" x14ac:dyDescent="0.2">
      <c r="A50" s="6"/>
      <c r="B50" s="4"/>
      <c r="C50" s="4"/>
      <c r="D50" s="4"/>
      <c r="E50" s="4"/>
      <c r="F50" s="4"/>
    </row>
    <row r="59" spans="1:6" s="61" customFormat="1" ht="30" customHeight="1" x14ac:dyDescent="0.25"/>
  </sheetData>
  <sheetProtection sheet="1" scenarios="1" insertColumns="0" deleteColumns="0"/>
  <mergeCells count="3">
    <mergeCell ref="A3:E3"/>
    <mergeCell ref="A1:XFD1"/>
    <mergeCell ref="A40:B4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horizontalDpi="1200" verticalDpi="1200" r:id="rId1"/>
  <headerFooter>
    <oddHeader>&amp;CCUSTO DE PRODUÇÃO APURADO</oddHeader>
  </headerFooter>
  <rowBreaks count="1" manualBreakCount="1">
    <brk id="26" max="16383" man="1"/>
  </rowBreaks>
  <ignoredErrors>
    <ignoredError sqref="B10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showRowColHeaders="0" zoomScaleNormal="100" workbookViewId="0">
      <pane ySplit="1" topLeftCell="A2" activePane="bottomLeft" state="frozen"/>
      <selection pane="bottomLeft" activeCell="B5" sqref="B5"/>
    </sheetView>
  </sheetViews>
  <sheetFormatPr defaultColWidth="8.875" defaultRowHeight="18" customHeight="1" x14ac:dyDescent="0.2"/>
  <cols>
    <col min="1" max="1" width="52.125" style="3" customWidth="1"/>
    <col min="2" max="5" width="10.625" style="4" customWidth="1"/>
    <col min="6" max="14" width="8.875" style="3"/>
    <col min="15" max="15" width="4.5" style="3" customWidth="1"/>
    <col min="16" max="16" width="2.625" style="3" customWidth="1"/>
    <col min="17" max="16384" width="8.875" style="3"/>
  </cols>
  <sheetData>
    <row r="1" spans="1:5" s="65" customFormat="1" ht="52.5" customHeight="1" thickBot="1" x14ac:dyDescent="0.3">
      <c r="A1" s="65" t="s">
        <v>64</v>
      </c>
    </row>
    <row r="3" spans="1:5" ht="22.5" customHeight="1" x14ac:dyDescent="0.2">
      <c r="A3" s="62" t="s">
        <v>43</v>
      </c>
      <c r="B3" s="63"/>
      <c r="C3" s="63"/>
      <c r="D3" s="63"/>
      <c r="E3" s="64"/>
    </row>
    <row r="4" spans="1:5" ht="18" customHeight="1" x14ac:dyDescent="0.2">
      <c r="A4" s="68"/>
      <c r="B4" s="68"/>
      <c r="C4" s="68"/>
      <c r="D4" s="56" t="s">
        <v>60</v>
      </c>
      <c r="E4" s="46">
        <f>'Custo Produção'!E4</f>
        <v>42005</v>
      </c>
    </row>
    <row r="5" spans="1:5" s="5" customFormat="1" ht="18" customHeight="1" x14ac:dyDescent="0.2">
      <c r="A5" s="37"/>
      <c r="B5" s="20" t="s">
        <v>0</v>
      </c>
      <c r="C5" s="46" t="str">
        <f>'Custo Produção'!C5</f>
        <v>Produto A</v>
      </c>
      <c r="D5" s="46" t="str">
        <f>'Custo Produção'!D5</f>
        <v>Produto B</v>
      </c>
      <c r="E5" s="46" t="str">
        <f>'Custo Produção'!E5</f>
        <v>Produto C</v>
      </c>
    </row>
    <row r="6" spans="1:5" ht="18" customHeight="1" x14ac:dyDescent="0.2">
      <c r="A6" s="44" t="s">
        <v>47</v>
      </c>
      <c r="B6" s="99">
        <f>SUM(C6:E6)</f>
        <v>13750</v>
      </c>
      <c r="C6" s="103">
        <v>4700</v>
      </c>
      <c r="D6" s="103">
        <v>4000</v>
      </c>
      <c r="E6" s="103">
        <v>5050</v>
      </c>
    </row>
    <row r="7" spans="1:5" ht="18" customHeight="1" x14ac:dyDescent="0.2">
      <c r="A7" s="45" t="s">
        <v>21</v>
      </c>
      <c r="B7" s="100">
        <f>SUM(C7:E7)</f>
        <v>24774.68</v>
      </c>
      <c r="C7" s="100">
        <f>'Custo Produção'!C23</f>
        <v>10299.67</v>
      </c>
      <c r="D7" s="100">
        <f>'Custo Produção'!D23</f>
        <v>6409.21</v>
      </c>
      <c r="E7" s="100">
        <f>'Custo Produção'!E23</f>
        <v>8065.8</v>
      </c>
    </row>
    <row r="8" spans="1:5" ht="18" customHeight="1" x14ac:dyDescent="0.2">
      <c r="A8" s="44" t="s">
        <v>44</v>
      </c>
      <c r="B8" s="99">
        <f>SUM(C8:E8)</f>
        <v>38524.679999999993</v>
      </c>
      <c r="C8" s="99">
        <f>C6+C7</f>
        <v>14999.67</v>
      </c>
      <c r="D8" s="99">
        <f>D6+D7</f>
        <v>10409.209999999999</v>
      </c>
      <c r="E8" s="99">
        <f>E6+E7</f>
        <v>13115.8</v>
      </c>
    </row>
    <row r="9" spans="1:5" ht="18" customHeight="1" x14ac:dyDescent="0.2">
      <c r="A9" s="54" t="s">
        <v>22</v>
      </c>
      <c r="B9" s="101">
        <f>SUM(C9:E9)</f>
        <v>22029.405005517241</v>
      </c>
      <c r="C9" s="101">
        <f>C17*C15</f>
        <v>8565.5258400000002</v>
      </c>
      <c r="D9" s="101">
        <f>D17*D15</f>
        <v>6453.7101999999995</v>
      </c>
      <c r="E9" s="101">
        <f>E17*E15</f>
        <v>7010.1689655172413</v>
      </c>
    </row>
    <row r="10" spans="1:5" s="5" customFormat="1" ht="18" customHeight="1" x14ac:dyDescent="0.2">
      <c r="A10" s="55" t="s">
        <v>23</v>
      </c>
      <c r="B10" s="102">
        <f>SUM(C10:E10)</f>
        <v>16495.274994482759</v>
      </c>
      <c r="C10" s="102">
        <f>C8-C9</f>
        <v>6434.1441599999998</v>
      </c>
      <c r="D10" s="102">
        <f>D8-D9</f>
        <v>3955.4997999999996</v>
      </c>
      <c r="E10" s="102">
        <f>E8-E9</f>
        <v>6105.631034482758</v>
      </c>
    </row>
    <row r="11" spans="1:5" ht="18" customHeight="1" x14ac:dyDescent="0.2">
      <c r="A11" s="38"/>
      <c r="B11" s="39"/>
      <c r="C11" s="39"/>
      <c r="D11" s="39"/>
      <c r="E11" s="39"/>
    </row>
    <row r="12" spans="1:5" ht="18" customHeight="1" x14ac:dyDescent="0.2">
      <c r="A12" s="44" t="s">
        <v>45</v>
      </c>
      <c r="B12" s="42"/>
      <c r="C12" s="104">
        <v>825</v>
      </c>
      <c r="D12" s="104">
        <v>1500</v>
      </c>
      <c r="E12" s="104">
        <v>560</v>
      </c>
    </row>
    <row r="13" spans="1:5" ht="18" customHeight="1" x14ac:dyDescent="0.2">
      <c r="A13" s="45" t="s">
        <v>24</v>
      </c>
      <c r="B13" s="43"/>
      <c r="C13" s="43">
        <f>'Custo Produção'!C15</f>
        <v>1800</v>
      </c>
      <c r="D13" s="43">
        <f>'Custo Produção'!D15</f>
        <v>2500</v>
      </c>
      <c r="E13" s="43">
        <f>'Custo Produção'!E15</f>
        <v>890</v>
      </c>
    </row>
    <row r="14" spans="1:5" ht="18" customHeight="1" x14ac:dyDescent="0.2">
      <c r="A14" s="44" t="s">
        <v>46</v>
      </c>
      <c r="B14" s="42"/>
      <c r="C14" s="42">
        <f>SUM(C12:C13)</f>
        <v>2625</v>
      </c>
      <c r="D14" s="42">
        <f>SUM(D12:D13)</f>
        <v>4000</v>
      </c>
      <c r="E14" s="42">
        <f>SUM(E12:E13)</f>
        <v>1450</v>
      </c>
    </row>
    <row r="15" spans="1:5" ht="18" customHeight="1" x14ac:dyDescent="0.2">
      <c r="A15" s="45" t="s">
        <v>26</v>
      </c>
      <c r="B15" s="43"/>
      <c r="C15" s="104">
        <v>1499</v>
      </c>
      <c r="D15" s="104">
        <v>2480</v>
      </c>
      <c r="E15" s="104">
        <v>775</v>
      </c>
    </row>
    <row r="16" spans="1:5" ht="18" customHeight="1" x14ac:dyDescent="0.2">
      <c r="A16" s="44" t="s">
        <v>25</v>
      </c>
      <c r="B16" s="42"/>
      <c r="C16" s="42">
        <f>C14-C15</f>
        <v>1126</v>
      </c>
      <c r="D16" s="42">
        <f>D14-D15</f>
        <v>1520</v>
      </c>
      <c r="E16" s="42">
        <f>E14-E15</f>
        <v>675</v>
      </c>
    </row>
    <row r="17" spans="1:5" ht="18" customHeight="1" x14ac:dyDescent="0.2">
      <c r="A17" s="45" t="s">
        <v>32</v>
      </c>
      <c r="B17" s="43"/>
      <c r="C17" s="105">
        <f>C8/C14</f>
        <v>5.7141599999999997</v>
      </c>
      <c r="D17" s="105">
        <f>D8/D14</f>
        <v>2.6023025</v>
      </c>
      <c r="E17" s="105">
        <f>E8/E14</f>
        <v>9.0453793103448277</v>
      </c>
    </row>
    <row r="18" spans="1:5" ht="18" customHeight="1" x14ac:dyDescent="0.2">
      <c r="A18" s="38"/>
      <c r="B18" s="40"/>
      <c r="C18" s="41"/>
      <c r="D18" s="41"/>
      <c r="E18" s="41"/>
    </row>
    <row r="19" spans="1:5" s="5" customFormat="1" ht="18" customHeight="1" x14ac:dyDescent="0.2">
      <c r="A19" s="57" t="s">
        <v>4</v>
      </c>
      <c r="B19" s="58" t="s">
        <v>14</v>
      </c>
      <c r="C19" s="59" t="s">
        <v>15</v>
      </c>
      <c r="D19" s="60"/>
      <c r="E19" s="60"/>
    </row>
    <row r="20" spans="1:5" ht="18" customHeight="1" x14ac:dyDescent="0.2">
      <c r="A20" s="45" t="s">
        <v>27</v>
      </c>
      <c r="B20" s="100">
        <f>B9</f>
        <v>22029.405005517241</v>
      </c>
      <c r="C20" s="106"/>
      <c r="D20" s="60"/>
      <c r="E20" s="60"/>
    </row>
    <row r="21" spans="1:5" ht="18" customHeight="1" x14ac:dyDescent="0.2">
      <c r="A21" s="53" t="s">
        <v>28</v>
      </c>
      <c r="B21" s="107"/>
      <c r="C21" s="108">
        <f>B9</f>
        <v>22029.405005517241</v>
      </c>
      <c r="D21" s="60"/>
      <c r="E21" s="60"/>
    </row>
    <row r="22" spans="1:5" ht="18" customHeight="1" x14ac:dyDescent="0.2">
      <c r="A22" s="38"/>
      <c r="B22" s="39"/>
      <c r="C22" s="39"/>
      <c r="D22" s="39"/>
      <c r="E22" s="39"/>
    </row>
    <row r="23" spans="1:5" ht="18" customHeight="1" x14ac:dyDescent="0.2">
      <c r="A23" s="69" t="s">
        <v>16</v>
      </c>
      <c r="B23" s="69"/>
      <c r="C23" s="39"/>
      <c r="D23" s="39"/>
      <c r="E23" s="39"/>
    </row>
    <row r="24" spans="1:5" ht="18" customHeight="1" x14ac:dyDescent="0.2">
      <c r="A24" s="45" t="s">
        <v>17</v>
      </c>
      <c r="B24" s="100">
        <f>B6</f>
        <v>13750</v>
      </c>
      <c r="C24" s="39"/>
      <c r="D24" s="39"/>
      <c r="E24" s="39"/>
    </row>
    <row r="25" spans="1:5" ht="18" customHeight="1" x14ac:dyDescent="0.2">
      <c r="A25" s="44" t="s">
        <v>29</v>
      </c>
      <c r="B25" s="99">
        <f>B7</f>
        <v>24774.68</v>
      </c>
      <c r="C25" s="39"/>
      <c r="D25" s="39"/>
      <c r="E25" s="39"/>
    </row>
    <row r="26" spans="1:5" ht="18" customHeight="1" x14ac:dyDescent="0.2">
      <c r="A26" s="45" t="s">
        <v>30</v>
      </c>
      <c r="B26" s="100">
        <f>B9</f>
        <v>22029.405005517241</v>
      </c>
      <c r="C26" s="39"/>
      <c r="D26" s="39"/>
      <c r="E26" s="39"/>
    </row>
    <row r="27" spans="1:5" ht="18" customHeight="1" x14ac:dyDescent="0.2">
      <c r="A27" s="47" t="s">
        <v>31</v>
      </c>
      <c r="B27" s="109">
        <f>B24+B25-B26</f>
        <v>16495.274994482759</v>
      </c>
      <c r="C27" s="39"/>
      <c r="D27" s="39"/>
      <c r="E27" s="39"/>
    </row>
    <row r="28" spans="1:5" s="5" customFormat="1" ht="18" customHeight="1" x14ac:dyDescent="0.2">
      <c r="A28" s="51" t="s">
        <v>54</v>
      </c>
      <c r="B28" s="52"/>
      <c r="C28" s="52" t="str">
        <f>C5</f>
        <v>Produto A</v>
      </c>
      <c r="D28" s="52" t="str">
        <f>D5</f>
        <v>Produto B</v>
      </c>
      <c r="E28" s="52" t="str">
        <f>E5</f>
        <v>Produto C</v>
      </c>
    </row>
    <row r="29" spans="1:5" s="4" customFormat="1" ht="18" customHeight="1" x14ac:dyDescent="0.2">
      <c r="A29" s="48" t="s">
        <v>55</v>
      </c>
      <c r="B29" s="49"/>
      <c r="C29" s="50">
        <f t="shared" ref="C29:E30" si="0">C16</f>
        <v>1126</v>
      </c>
      <c r="D29" s="50">
        <f t="shared" si="0"/>
        <v>1520</v>
      </c>
      <c r="E29" s="50">
        <f t="shared" si="0"/>
        <v>675</v>
      </c>
    </row>
    <row r="30" spans="1:5" s="4" customFormat="1" ht="18" customHeight="1" x14ac:dyDescent="0.2">
      <c r="A30" s="45" t="s">
        <v>57</v>
      </c>
      <c r="B30" s="100"/>
      <c r="C30" s="100">
        <f t="shared" si="0"/>
        <v>5.7141599999999997</v>
      </c>
      <c r="D30" s="100">
        <f t="shared" si="0"/>
        <v>2.6023025</v>
      </c>
      <c r="E30" s="100">
        <f t="shared" si="0"/>
        <v>9.0453793103448277</v>
      </c>
    </row>
    <row r="31" spans="1:5" s="4" customFormat="1" ht="18" customHeight="1" x14ac:dyDescent="0.2">
      <c r="A31" s="53" t="s">
        <v>56</v>
      </c>
      <c r="B31" s="107">
        <f>SUM(C31:E31)</f>
        <v>16495.274994482759</v>
      </c>
      <c r="C31" s="107">
        <f>C29*C30</f>
        <v>6434.1441599999998</v>
      </c>
      <c r="D31" s="107">
        <f>D29*D30</f>
        <v>3955.4998000000001</v>
      </c>
      <c r="E31" s="107">
        <f>E29*E30</f>
        <v>6105.6310344827589</v>
      </c>
    </row>
    <row r="33" spans="1:1" ht="18" customHeight="1" x14ac:dyDescent="0.2">
      <c r="A33" s="6"/>
    </row>
    <row r="42" spans="1:1" s="61" customFormat="1" ht="30" customHeight="1" x14ac:dyDescent="0.25"/>
  </sheetData>
  <sheetProtection sheet="1" scenarios="1" insertColumns="0" deleteColumns="0"/>
  <mergeCells count="4">
    <mergeCell ref="A3:E3"/>
    <mergeCell ref="A4:C4"/>
    <mergeCell ref="A23:B23"/>
    <mergeCell ref="A1:XFD1"/>
  </mergeCells>
  <phoneticPr fontId="0" type="noConversion"/>
  <printOptions horizontalCentered="1"/>
  <pageMargins left="0.78740157480314965" right="0.78740157480314965" top="0.78740157480314965" bottom="0.59055118110236227" header="0.51181102362204722" footer="0.5118110236220472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ColWidth="8.875" defaultRowHeight="18" customHeight="1" x14ac:dyDescent="0.2"/>
  <cols>
    <col min="1" max="1" width="17.125" style="1" customWidth="1"/>
    <col min="2" max="2" width="8.875" style="1"/>
    <col min="3" max="3" width="13.875" style="1" customWidth="1"/>
    <col min="4" max="5" width="8.875" style="1"/>
    <col min="6" max="6" width="10.125" style="1" customWidth="1"/>
    <col min="7" max="15" width="8.875" style="1"/>
    <col min="16" max="16" width="3.625" style="1" customWidth="1"/>
    <col min="17" max="16384" width="8.875" style="1"/>
  </cols>
  <sheetData>
    <row r="1" spans="1:7" s="65" customFormat="1" ht="52.5" customHeight="1" thickBot="1" x14ac:dyDescent="0.3">
      <c r="A1" s="65" t="s">
        <v>64</v>
      </c>
    </row>
    <row r="2" spans="1:7" ht="18" customHeight="1" x14ac:dyDescent="0.2">
      <c r="A2" s="2"/>
      <c r="B2" s="2"/>
      <c r="C2" s="2"/>
      <c r="D2" s="2"/>
      <c r="E2" s="2"/>
      <c r="F2" s="2"/>
      <c r="G2" s="2"/>
    </row>
    <row r="45" s="61" customFormat="1" ht="30" customHeight="1" x14ac:dyDescent="0.25"/>
  </sheetData>
  <sheetProtection sheet="1" objects="1" scenarios="1"/>
  <mergeCells count="1">
    <mergeCell ref="A1:XFD1"/>
  </mergeCells>
  <phoneticPr fontId="0" type="noConversion"/>
  <pageMargins left="0.75" right="0.75" top="1" bottom="1" header="0.49212598499999999" footer="0.49212598499999999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 Produção</vt:lpstr>
      <vt:lpstr>Custo Prod Vendidos</vt:lpstr>
      <vt:lpstr>Instruções</vt:lpstr>
    </vt:vector>
  </TitlesOfParts>
  <Company>WWW.PORTALTRIBUTARIO.COM.BR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PLANILHAS DE CUSTO DE PRODUÇÃO E CUSTO DOS PRODUTOS VENDIDOS</dc:title>
  <dc:creator>PORTAL TRIBUTÁRIO</dc:creator>
  <cp:lastModifiedBy>Anselmo Massad</cp:lastModifiedBy>
  <cp:lastPrinted>2001-11-23T14:30:21Z</cp:lastPrinted>
  <dcterms:created xsi:type="dcterms:W3CDTF">2000-09-05T16:33:53Z</dcterms:created>
  <dcterms:modified xsi:type="dcterms:W3CDTF">2016-04-12T15:07:58Z</dcterms:modified>
</cp:coreProperties>
</file>